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25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김\Naver MYBOX\혜숙이방\예산\2022\"/>
    </mc:Choice>
  </mc:AlternateContent>
  <x:bookViews>
    <x:workbookView xWindow="0" yWindow="0" windowWidth="24945" windowHeight="11415" tabRatio="500" activeTab="2"/>
  </x:bookViews>
  <x:sheets>
    <x:sheet name="세입" sheetId="1" r:id="rId4"/>
    <x:sheet name="세출" sheetId="2" r:id="rId5"/>
    <x:sheet name="공통운영비" sheetId="3" r:id="rId6"/>
  </x:sheets>
  <x:definedNames>
    <x:definedName name="_xlnm._FilterDatabase" localSheetId="1" hidden="1">세출!$B$3:$I$43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<x:sst xmlns:r="http://schemas.openxmlformats.org/officeDocument/2006/relationships" xmlns:c="http://schemas.openxmlformats.org/drawingml/2006/chart" xmlns:x="http://schemas.openxmlformats.org/spreadsheetml/2006/main" count="324" uniqueCount="146">
  <x:si>
    <x:t>2022(B)</x:t>
  </x:si>
  <x:si>
    <x:t>2,166,500+2,193300</x:t>
  </x:si>
  <x:si>
    <x:t>119,310원*2명*12월</x:t>
  </x:si>
  <x:si>
    <x:t>원가통계비목명</x:t>
  </x:si>
  <x:si>
    <x:t>세부항목명</x:t>
  </x:si>
  <x:si>
    <x:t>학교급식운영</x:t>
  </x:si>
  <x:si>
    <x:t>산출내역</x:t>
  </x:si>
  <x:si>
    <x:t>요구금액</x:t>
  </x:si>
  <x:si>
    <x:t>세부사업명</x:t>
  </x:si>
  <x:si>
    <x:t>부서명</x:t>
  </x:si>
  <x:si>
    <x:t>산출식</x:t>
  </x:si>
  <x:si>
    <x:t xml:space="preserve"> 2021학년도 급식비 예산요구서 (세출)</x:t>
  </x:si>
  <x:si>
    <x:t xml:space="preserve"> 2022학년도 급식비 예산요구서 (세입)</x:t>
  </x:si>
  <x:si>
    <x:t>합계</x:t>
  </x:si>
  <x:si>
    <x:t>초등</x:t>
  </x:si>
  <x:si>
    <x:t>단가</x:t>
  </x:si>
  <x:si>
    <x:t>인건비</x:t>
  </x:si>
  <x:si>
    <x:t>운영비</x:t>
  </x:si>
  <x:si>
    <x:t>구분</x:t>
  </x:si>
  <x:si>
    <x:t>유치원</x:t>
  </x:si>
  <x:si>
    <x:t>식품비</x:t>
  </x:si>
  <x:si>
    <x:t>급식비</x:t>
  </x:si>
  <x:si>
    <x:t>계</x:t>
  </x:si>
  <x:si>
    <x:t>교직원</x:t>
  </x:si>
  <x:si>
    <x:t>* 2022학년도 학교회계 예산요구서</x:t>
  </x:si>
  <x:si>
    <x:t>2021(A)</x:t>
  </x:si>
  <x:si>
    <x:t>21,000원*2회=</x:t>
  </x:si>
  <x:si>
    <x:t>무기계약직원인건비</x:t>
  </x:si>
  <x:si>
    <x:t>급식시설보수</x:t>
  </x:si>
  <x:si>
    <x:t>총 합계</x:t>
  </x:si>
  <x:si>
    <x:t>명  =</x:t>
  </x:si>
  <x:si>
    <x:t>부서합계</x:t>
  </x:si>
  <x:si>
    <x:t>세부사업</x:t>
  </x:si>
  <x:si>
    <x:t>요구액(A)</x:t>
  </x:si>
  <x:si>
    <x:t>일  ×</x:t>
  </x:si>
  <x:si>
    <x:t>증감(B-A)</x:t>
  </x:si>
  <x:si>
    <x:t>원  ×</x:t>
  </x:si>
  <x:si>
    <x:t>교직원 급식</x:t>
  </x:si>
  <x:si>
    <x:t>우유급식비</x:t>
  </x:si>
  <x:si>
    <x:t>사업담당자</x:t>
  </x:si>
  <x:si>
    <x:t>교직원 급식비</x:t>
  </x:si>
  <x:si>
    <x:t>상하수도료</x:t>
  </x:si>
  <x:si>
    <x:t>입력방법</x:t>
  </x:si>
  <x:si>
    <x:t>급여(교직원)</x:t>
  </x:si>
  <x:si>
    <x:t>조리원연차수당</x:t>
  </x:si>
  <x:si>
    <x:t>학생 급식비</x:t>
  </x:si>
  <x:si>
    <x:t>조리실방역소독</x:t>
  </x:si>
  <x:si>
    <x:t>잔반우수반</x:t>
  </x:si>
  <x:si>
    <x:t>세부항목</x:t>
  </x:si>
  <x:si>
    <x:t>도시가스요금</x:t>
  </x:si>
  <x:si>
    <x:t>조리원고용보험</x:t>
  </x:si>
  <x:si>
    <x:t>원가통계비목</x:t>
  </x:si>
  <x:si>
    <x:t>급식운영비</x:t>
  </x:si>
  <x:si>
    <x:t>소모품구입</x:t>
  </x:si>
  <x:si>
    <x:t>유치원 급식비</x:t>
  </x:si>
  <x:si>
    <x:t>상하수도요금</x:t>
  </x:si>
  <x:si>
    <x:t>전기요금</x:t>
  </x:si>
  <x:si>
    <x:t>조리원국민연금</x:t>
  </x:si>
  <x:si>
    <x:t>일반수용비</x:t>
  </x:si>
  <x:si>
    <x:t>급식용식재료비</x:t>
  </x:si>
  <x:si>
    <x:t>조리원퇴직금</x:t>
  </x:si>
  <x:si>
    <x:t>소  계</x:t>
  </x:si>
  <x:si>
    <x:t>우유대금</x:t>
  </x:si>
  <x:si>
    <x:t>조리원건강보험</x:t>
  </x:si>
  <x:si>
    <x:t>조리원위험수당</x:t>
  </x:si>
  <x:si>
    <x:t>조리원초과수당</x:t>
  </x:si>
  <x:si>
    <x:t>보일러보수계약</x:t>
  </x:si>
  <x:si>
    <x:t>급여(유치원)</x:t>
  </x:si>
  <x:si>
    <x:t>조리원인건비</x:t>
  </x:si>
  <x:si>
    <x:t>조리원산재보험</x:t>
  </x:si>
  <x:si>
    <x:t>731,500원*2명</x:t>
  </x:si>
  <x:si>
    <x:t>예산내역 및 산출기초</x:t>
  </x:si>
  <x:si>
    <x:t>조리원인건비(유치원)</x:t>
  </x:si>
  <x:si>
    <x:t>급식운영(자체)</x:t>
  </x:si>
  <x:si>
    <x:t>산업안전위생용품구입</x:t>
  </x:si>
  <x:si>
    <x:t>식품비(학생+320)</x:t>
  </x:si>
  <x:si>
    <x:t>식재료비(무상시보조)</x:t>
  </x:si>
  <x:si>
    <x:t>음식물쓰레기수거</x:t>
  </x:si>
  <x:si>
    <x:t>급식비(학생+300)</x:t>
  </x:si>
  <x:si>
    <x:t>급식비(학생-190)</x:t>
  </x:si>
  <x:si>
    <x:t>우유급식비(유)</x:t>
  </x:si>
  <x:si>
    <x:t>급식운영비(유치원)</x:t>
  </x:si>
  <x:si>
    <x:t>식재료비(교직원)</x:t>
  </x:si>
  <x:si>
    <x:t>급식운영비(교직원)</x:t>
  </x:si>
  <x:si>
    <x:t>15,000원*2회</x:t>
  </x:si>
  <x:si>
    <x:t>급식기구수리및교체</x:t>
  </x:si>
  <x:si>
    <x:t>조리원인건비(교직원)</x:t>
  </x:si>
  <x:si>
    <x:t>급식식재료구입비(유)</x:t>
  </x:si>
  <x:si>
    <x:t>급식용우유대금(유)</x:t>
  </x:si>
  <x:si>
    <x:t>건강진단(보건증)</x:t>
  </x:si>
  <x:si>
    <x:t>440000원*2회</x:t>
  </x:si>
  <x:si>
    <x:t>수익자  소  계</x:t>
  </x:si>
  <x:si>
    <x:t>조리원대체근무수당</x:t>
  </x:si>
  <x:si>
    <x:t>인건비&gt;식품비&gt;운영비</x:t>
  </x:si>
  <x:si>
    <x:t>30,000원*7회</x:t>
  </x:si>
  <x:si>
    <x:t>식재료비(유치원)</x:t>
  </x:si>
  <x:si>
    <x:t>학교시설장비유지</x:t>
  </x:si>
  <x:si>
    <x:t>우유대금(병설유)</x:t>
  </x:si>
  <x:si>
    <x:t xml:space="preserve">급식식재료구입비 </x:t>
  </x:si>
  <x:si>
    <x:t>무기계약직원법정부담금</x:t>
  </x:si>
  <x:si>
    <x:t>우유대금(초등)</x:t>
  </x:si>
  <x:si>
    <x:t>식재료비(초등교특)</x:t>
  </x:si>
  <x:si>
    <x:t>(세입!M4-M22)</x:t>
  </x:si>
  <x:si>
    <x:t>작성자 : 김혜숙 (인)</x:t>
  </x:si>
  <x:si>
    <x:t xml:space="preserve"> 380원*178회*260명</x:t>
  </x:si>
  <x:si>
    <x:t>185,000원*10회</x:t>
  </x:si>
  <x:si>
    <x:t xml:space="preserve"> 380원*178회*20명</x:t>
  </x:si>
  <x:si>
    <x:t>150,000원*2회=</x:t>
  </x:si>
  <x:si>
    <x:t>급식용우유대금(초등/교직원)</x:t>
  </x:si>
  <x:si>
    <x:t>1,500,000원*10회</x:t>
  </x:si>
  <x:si>
    <x:t>220,000원*10회</x:t>
  </x:si>
  <x:si>
    <x:t>132,000원*10회</x:t>
  </x:si>
  <x:si>
    <x:t>300,000원*10회</x:t>
  </x:si>
  <x:si>
    <x:t>목적사업비   소   계</x:t>
  </x:si>
  <x:si>
    <x:t>급식소모품구입(교직원)</x:t>
  </x:si>
  <x:si>
    <x:t>급식식재료구입비(교직원)</x:t>
  </x:si>
  <x:si>
    <x:t>200,000원*2회=</x:t>
  </x:si>
  <x:si>
    <x:t>노란색만 기입하면 자동입력</x:t>
  </x:si>
  <x:si>
    <x:t>200,000원*10회</x:t>
  </x:si>
  <x:si>
    <x:t>120,000원*10회</x:t>
  </x:si>
  <x:si>
    <x:t>급식소모품구입(유치원)</x:t>
  </x:si>
  <x:si>
    <x:t>보일러 세관 및 청관제구입</x:t>
  </x:si>
  <x:si>
    <x:t>급식실 배기구 청소관리용역비</x:t>
  </x:si>
  <x:si>
    <x:t>1,150,050*10회</x:t>
  </x:si>
  <x:si>
    <x:t>급식기구 수리 및 구입</x:t>
  </x:si>
  <x:si>
    <x:t>급식실</x:t>
  </x:si>
  <x:si>
    <x:t>:</x:t>
  </x:si>
  <x:si>
    <x:t xml:space="preserve"> </x:t>
  </x:si>
  <x:si>
    <x:t>교특</x:t>
  </x:si>
  <x:si>
    <x:t>부서</x:t>
  </x:si>
  <x:si>
    <x:t>시보조</x:t>
  </x:si>
  <x:si>
    <x:t>사업명</x:t>
  </x:si>
  <x:si>
    <x:t>금액</x:t>
  </x:si>
  <x:si>
    <x:t>연료비</x:t>
  </x:si>
  <x:si>
    <x:t>4,340,670+4,380,360</x:t>
  </x:si>
  <x:si>
    <x:t xml:space="preserve"> 26,460,700원*10회</x:t>
  </x:si>
  <x:si>
    <x:t>소계</x:t>
  </x:si>
  <x:si>
    <x:t>1,900,000원*2명*12회</x:t>
  </x:si>
  <x:si>
    <x:t>800,000원*10회</x:t>
  </x:si>
  <x:si>
    <x:t>38,770원*2명*12월</x:t>
  </x:si>
  <x:si>
    <x:t>633,200원*10회</x:t>
  </x:si>
  <x:si>
    <x:t>15,000원*2명*30시간</x:t>
  </x:si>
  <x:si>
    <x:t>50,000원*2명*1년</x:t>
  </x:si>
  <x:si>
    <x:t>121,030원*2명*12월</x:t>
  </x:si>
  <x:si>
    <x:t>57,320원*2명*12월</x:t>
  </x:si>
  <x:si>
    <x:t>350,000원*10회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</x:si>
</x:sst>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경기천년제목 Light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경기천년제목 Light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경기천년제목 Light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경기천년제목 Light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경기천년제목 Light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경기천년제목 Light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경기천년제목 Light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경기천년제목 Light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경기천년제목 Light"/>
          <x:sz val="10"/>
          <x:color rgb="ff000000"/>
          <x:b val="1"/>
        </x:font>
      </mc:Fallback>
    </mc:AlternateContent>
    <x:font>
      <x:name val="경기천년제목 Light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경기천년제목 Light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경기천년제목 Light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경기천년제목 Light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경기천년제목 Light"/>
          <x:sz val="12"/>
          <x:color rgb="ff000000"/>
          <x:b val="1"/>
        </x:font>
      </mc:Fallback>
    </mc:AlternateContent>
    <x:font>
      <x:name val="경기천년제목 Light"/>
      <x:sz val="9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경기천년제목 Light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경기천년제목 Light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경기천년제목 Light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경기천년제목 Light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경기천년제목 Light"/>
          <x:sz val="1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경기천년제목 Light"/>
          <x:sz val="17"/>
          <x:color rgb="ff000000"/>
          <x:b val="1"/>
        </x:font>
      </mc:Fallback>
    </mc:AlternateContent>
  </x:fonts>
  <x:fills count="8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c9d6e5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d8e6ed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ffe5"/>
        <x:bgColor indexed="64"/>
      </x:patternFill>
    </x:fill>
  </x:fills>
  <x:borders count="10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 style="hair">
        <x:color auto="1"/>
      </x:right>
      <x:top style="medium">
        <x:color auto="1"/>
      </x:top>
      <x:bottom>
        <x:color rgb="ff000000"/>
      </x:bottom>
    </x:border>
    <x:border>
      <x:left style="hair">
        <x:color auto="1"/>
      </x:left>
      <x:right style="hair">
        <x:color auto="1"/>
      </x:right>
      <x:top style="medium">
        <x:color auto="1"/>
      </x:top>
      <x:bottom>
        <x:color rgb="ff000000"/>
      </x:bottom>
    </x:border>
    <x:border>
      <x:left style="hair">
        <x:color auto="1"/>
      </x:left>
      <x:right style="hair">
        <x:color auto="1"/>
      </x:right>
      <x:top style="medium">
        <x:color auto="1"/>
      </x:top>
      <x:bottom style="hair">
        <x:color auto="1"/>
      </x:bottom>
    </x:border>
    <x:border>
      <x:left style="hair">
        <x:color auto="1"/>
      </x:left>
      <x:right style="medium">
        <x:color auto="1"/>
      </x:right>
      <x:top style="medium">
        <x:color auto="1"/>
      </x:top>
      <x:bottom style="hair">
        <x:color auto="1"/>
      </x:bottom>
    </x:border>
    <x:border>
      <x:left style="hair">
        <x:color auto="1"/>
      </x:left>
      <x:right style="hair">
        <x:color auto="1"/>
      </x:right>
      <x:top style="hair">
        <x:color auto="1"/>
      </x:top>
      <x:bottom>
        <x:color rgb="ff000000"/>
      </x:bottom>
    </x:border>
    <x:border>
      <x:left style="hair">
        <x:color auto="1"/>
      </x:left>
      <x:right style="hair">
        <x:color auto="1"/>
      </x:right>
      <x:top style="hair">
        <x:color auto="1"/>
      </x:top>
      <x:bottom style="hair">
        <x:color auto="1"/>
      </x:bottom>
    </x:border>
    <x:border>
      <x:left style="hair">
        <x:color auto="1"/>
      </x:left>
      <x:right style="medium">
        <x:color auto="1"/>
      </x:right>
      <x:top style="hair">
        <x:color auto="1"/>
      </x:top>
      <x:bottom style="hair">
        <x:color auto="1"/>
      </x:bottom>
    </x:border>
    <x:border>
      <x:left style="hair">
        <x:color auto="1"/>
      </x:left>
      <x:right style="medium">
        <x:color auto="1"/>
      </x:right>
      <x:top style="hair">
        <x:color auto="1"/>
      </x:top>
      <x:bottom>
        <x:color rgb="ff000000"/>
      </x:bottom>
    </x:border>
    <x:border>
      <x:left style="hair">
        <x:color auto="1"/>
      </x:left>
      <x:right style="medium">
        <x:color auto="1"/>
      </x:right>
      <x:top style="hair">
        <x:color auto="1"/>
      </x:top>
      <x:bottom style="thin">
        <x:color auto="1"/>
      </x:bottom>
    </x:border>
    <x:border>
      <x:left style="hair">
        <x:color auto="1"/>
      </x:left>
      <x:right style="hair">
        <x:color auto="1"/>
      </x:right>
      <x:top style="thin">
        <x:color auto="1"/>
      </x:top>
      <x:bottom style="hair">
        <x:color auto="1"/>
      </x:bottom>
    </x:border>
    <x:border>
      <x:left style="hair">
        <x:color auto="1"/>
      </x:left>
      <x:right style="medium">
        <x:color auto="1"/>
      </x:right>
      <x:top style="thin">
        <x:color auto="1"/>
      </x:top>
      <x:bottom style="hair">
        <x:color auto="1"/>
      </x:bottom>
    </x:border>
    <x:border>
      <x:left style="hair">
        <x:color auto="1"/>
      </x:left>
      <x:right style="hair">
        <x:color auto="1"/>
      </x:right>
      <x:top>
        <x:color rgb="ff000000"/>
      </x:top>
      <x:bottom>
        <x:color rgb="ff000000"/>
      </x:bottom>
    </x:border>
    <x:border>
      <x:left style="hair">
        <x:color auto="1"/>
      </x:left>
      <x:right style="hair">
        <x:color auto="1"/>
      </x:right>
      <x:top>
        <x:color rgb="ff000000"/>
      </x:top>
      <x:bottom style="hair">
        <x:color auto="1"/>
      </x:bottom>
    </x:border>
    <x:border>
      <x:left style="hair">
        <x:color auto="1"/>
      </x:left>
      <x:right style="medium">
        <x:color auto="1"/>
      </x:right>
      <x:top>
        <x:color rgb="ff000000"/>
      </x:top>
      <x:bottom style="hair">
        <x:color auto="1"/>
      </x:bottom>
    </x:border>
    <x:border>
      <x:left style="hair">
        <x:color auto="1"/>
      </x:left>
      <x:right style="hair">
        <x:color auto="1"/>
      </x:right>
      <x:top style="thin">
        <x:color auto="1"/>
      </x:top>
      <x:bottom style="thin">
        <x:color auto="1"/>
      </x:bottom>
    </x:border>
    <x:border>
      <x:left style="hair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rgb="ff000000"/>
      </x:left>
      <x:right>
        <x:color rgb="ff000000"/>
      </x:right>
      <x:top style="thin">
        <x:color auto="1"/>
      </x:top>
      <x:bottom style="thin">
        <x:color auto="1"/>
      </x:bottom>
    </x:border>
    <x:border>
      <x:left>
        <x:color rgb="ff000000"/>
      </x:left>
      <x:right style="hair">
        <x:color auto="1"/>
      </x:right>
      <x:top style="thin">
        <x:color auto="1"/>
      </x:top>
      <x:bottom style="thin">
        <x:color auto="1"/>
      </x:bottom>
    </x:border>
    <x:border>
      <x:left>
        <x:color rgb="ff000000"/>
      </x:left>
      <x:right style="thin">
        <x:color auto="1"/>
      </x:right>
      <x:top>
        <x:color rgb="ff000000"/>
      </x:top>
      <x:bottom style="medium">
        <x:color auto="1"/>
      </x:bottom>
    </x:border>
    <x:border>
      <x:left>
        <x:color rgb="ff000000"/>
      </x:left>
      <x:right>
        <x:color rgb="ff000000"/>
      </x:right>
      <x:top>
        <x:color rgb="ff000000"/>
      </x:top>
      <x:bottom style="medium">
        <x:color auto="1"/>
      </x:bottom>
    </x:border>
    <x:border>
      <x:left>
        <x:color rgb="ff000000"/>
      </x:left>
      <x:right style="hair">
        <x:color auto="1"/>
      </x:right>
      <x:top>
        <x:color rgb="ff000000"/>
      </x:top>
      <x:bottom style="medium">
        <x:color auto="1"/>
      </x:bottom>
    </x:border>
    <x:border>
      <x:left style="hair">
        <x:color auto="1"/>
      </x:left>
      <x:right style="medium">
        <x:color auto="1"/>
      </x:right>
      <x:top>
        <x:color rgb="ff000000"/>
      </x:top>
      <x:bottom style="medium">
        <x:color auto="1"/>
      </x:bottom>
    </x:border>
    <x:border>
      <x:left style="hair">
        <x:color auto="1"/>
      </x:left>
      <x:right>
        <x:color rgb="ff000000"/>
      </x:right>
      <x:top>
        <x:color rgb="ff000000"/>
      </x:top>
      <x:bottom>
        <x:color rgb="ff000000"/>
      </x:bottom>
    </x:border>
    <x:border>
      <x:left style="thin">
        <x:color auto="1"/>
      </x:left>
      <x:right style="thin">
        <x:color auto="1"/>
      </x:right>
      <x:top>
        <x:color rgb="ff000000"/>
      </x:top>
      <x:bottom>
        <x:color rgb="ff000000"/>
      </x:bottom>
    </x:border>
    <x:border>
      <x:left style="hair">
        <x:color auto="1"/>
      </x:left>
      <x:right style="hair">
        <x:color auto="1"/>
      </x:right>
      <x:top>
        <x:color rgb="ff000000"/>
      </x:top>
      <x:bottom style="thin">
        <x:color auto="1"/>
      </x:bottom>
    </x:border>
    <x:border>
      <x:left style="hair">
        <x:color auto="1"/>
      </x:left>
      <x:right style="medium">
        <x:color auto="1"/>
      </x:right>
      <x:top>
        <x:color rgb="ff000000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rgb="ff000000"/>
      </x:left>
      <x:right>
        <x:color rgb="ff000000"/>
      </x:right>
      <x:top>
        <x:color rgb="ff000000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rgb="ff000000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rgb="ff000000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rgb="ff000000"/>
      </x:right>
      <x:top>
        <x:color rgb="ff000000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rgb="ff000000"/>
      </x:left>
      <x:right>
        <x:color rgb="ff000000"/>
      </x:right>
      <x:top style="thin">
        <x:color rgb="ff000000"/>
      </x:top>
      <x:bottom>
        <x:color rgb="ff000000"/>
      </x:bottom>
    </x:border>
    <x:border>
      <x:left style="thin">
        <x:color auto="1"/>
      </x:left>
      <x:right style="medium">
        <x:color auto="1"/>
      </x:right>
      <x:top>
        <x:color rgb="ff000000"/>
      </x:top>
      <x:bottom style="thin"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rgb="ff000000"/>
      </x:left>
      <x:right style="thin">
        <x:color rgb="ff000000"/>
      </x:right>
      <x:top style="thin">
        <x:color rgb="ff000000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auto="1"/>
      </x:bottom>
    </x:border>
    <x:border>
      <x:left style="medium">
        <x:color auto="1"/>
      </x:left>
      <x:right style="thin">
        <x:color rgb="ff000000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rgb="ff000000"/>
      </x:bottom>
    </x:border>
    <x:border>
      <x:left>
        <x:color rgb="ff000000"/>
      </x:left>
      <x:right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auto="1"/>
      </x:right>
      <x:top style="thin">
        <x:color rgb="ff000000"/>
      </x:top>
      <x:bottom style="thin">
        <x:color rgb="ff000000"/>
      </x:bottom>
    </x:border>
    <x:border>
      <x:left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rgb="ff000000"/>
      </x:top>
      <x:bottom style="medium">
        <x:color auto="1"/>
      </x:bottom>
    </x:border>
    <x:border>
      <x:left style="thin">
        <x:color rgb="ff000000"/>
      </x:left>
      <x:right style="medium">
        <x:color auto="1"/>
      </x:right>
      <x:top style="thin">
        <x:color rgb="ff000000"/>
      </x:top>
      <x:bottom style="medium">
        <x:color auto="1"/>
      </x:bottom>
    </x:border>
    <x:border>
      <x:left>
        <x:color auto="1"/>
      </x:left>
      <x:right style="hair">
        <x:color auto="1"/>
      </x:right>
      <x:top style="thin">
        <x:color auto="1"/>
      </x:top>
      <x:bottom style="hair">
        <x:color auto="1"/>
      </x:bottom>
    </x:border>
    <x:border>
      <x:left>
        <x:color rgb="ff000000"/>
      </x:left>
      <x:right style="hair">
        <x:color auto="1"/>
      </x:right>
      <x:top style="hair">
        <x:color auto="1"/>
      </x:top>
      <x:bottom style="hair">
        <x:color auto="1"/>
      </x:bottom>
    </x:border>
    <x:border>
      <x:left style="hair">
        <x:color auto="1"/>
      </x:left>
      <x:right style="medium">
        <x:color auto="1"/>
      </x:right>
      <x:top style="hair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rgb="ff000000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rgb="ff000000"/>
      </x:top>
      <x:bottom style="thin">
        <x:color auto="1"/>
      </x:bottom>
    </x:border>
    <x:border>
      <x:left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medium">
        <x:color auto="1"/>
      </x:left>
      <x:right>
        <x:color rgb="ff000000"/>
      </x:right>
      <x:top style="thin">
        <x:color rgb="ff000000"/>
      </x:top>
      <x:bottom style="medium"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>
        <x:color rgb="ff000000"/>
      </x:left>
      <x:right>
        <x:color rgb="ff000000"/>
      </x:right>
      <x:top style="thin">
        <x:color rgb="ff000000"/>
      </x:top>
      <x:bottom style="medium">
        <x:color auto="1"/>
      </x:bottom>
    </x:border>
    <x:border>
      <x:left style="medium">
        <x:color auto="1"/>
      </x:left>
      <x:right>
        <x:color rgb="ff000000"/>
      </x:right>
      <x:top style="medium">
        <x:color auto="1"/>
      </x:top>
      <x:bottom style="thin">
        <x:color rgb="ff000000"/>
      </x:bottom>
    </x:border>
    <x:border>
      <x:left>
        <x:color rgb="ff000000"/>
      </x:left>
      <x:right>
        <x:color rgb="ff000000"/>
      </x:right>
      <x:top style="medium">
        <x:color auto="1"/>
      </x:top>
      <x:bottom style="thin">
        <x:color rgb="ff000000"/>
      </x:bottom>
    </x:border>
    <x:border>
      <x:left>
        <x:color rgb="ff000000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rgb="ff000000"/>
      </x:right>
      <x:top style="medium">
        <x:color auto="1"/>
      </x:top>
      <x:bottom>
        <x:color rgb="ff000000"/>
      </x:bottom>
    </x:border>
    <x:border>
      <x:left style="medium">
        <x:color auto="1"/>
      </x:left>
      <x:right style="thin">
        <x:color rgb="ff000000"/>
      </x:right>
      <x:top>
        <x:color rgb="ff000000"/>
      </x:top>
      <x:bottom>
        <x:color rgb="ff000000"/>
      </x:bottom>
    </x:border>
    <x:border>
      <x:left style="medium">
        <x:color auto="1"/>
      </x:left>
      <x:right style="thin">
        <x:color rgb="ff000000"/>
      </x:right>
      <x:top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>
        <x:color rgb="ff000000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thin">
        <x:color rgb="ff000000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rgb="ff000000"/>
      </x:bottom>
    </x:border>
    <x:border>
      <x:left style="hair">
        <x:color auto="1"/>
      </x:left>
      <x:right>
        <x:color rgb="ff000000"/>
      </x:right>
      <x:top style="hair">
        <x:color auto="1"/>
      </x:top>
      <x:bottom style="thin">
        <x:color auto="1"/>
      </x:bottom>
    </x:border>
    <x:border>
      <x:left>
        <x:color rgb="ff000000"/>
      </x:left>
      <x:right>
        <x:color rgb="ff000000"/>
      </x:right>
      <x:top style="hair">
        <x:color auto="1"/>
      </x:top>
      <x:bottom style="thin">
        <x:color auto="1"/>
      </x:bottom>
    </x:border>
    <x:border>
      <x:left>
        <x:color rgb="ff000000"/>
      </x:left>
      <x:right style="hair">
        <x:color auto="1"/>
      </x:right>
      <x:top style="hair">
        <x:color auto="1"/>
      </x:top>
      <x:bottom style="thin">
        <x:color auto="1"/>
      </x:bottom>
    </x:border>
    <x:border>
      <x:left style="medium">
        <x:color auto="1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 style="hair">
        <x:color auto="1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 style="thin">
        <x:color auto="1"/>
      </x:right>
      <x:top style="medium">
        <x:color auto="1"/>
      </x:top>
      <x:bottom>
        <x:color rgb="ff000000"/>
      </x:bottom>
    </x:border>
    <x:border>
      <x:left>
        <x:color rgb="ff000000"/>
      </x:left>
      <x:right style="thin">
        <x:color auto="1"/>
      </x:right>
      <x:top>
        <x:color rgb="ff000000"/>
      </x:top>
      <x:bottom>
        <x:color rgb="ff000000"/>
      </x:bottom>
    </x:border>
    <x:border>
      <x:left>
        <x:color rgb="ff000000"/>
      </x:left>
      <x:right style="thin">
        <x:color auto="1"/>
      </x:right>
      <x:top>
        <x:color rgb="ff000000"/>
      </x:top>
      <x:bottom style="thin">
        <x:color auto="1"/>
      </x:bottom>
    </x:border>
    <x:border>
      <x:left style="hair">
        <x:color auto="1"/>
      </x:left>
      <x:right>
        <x:color rgb="ff000000"/>
      </x:right>
      <x:top>
        <x:color rgb="ff000000"/>
      </x:top>
      <x:bottom style="hair">
        <x:color auto="1"/>
      </x:bottom>
    </x:border>
    <x:border>
      <x:left>
        <x:color rgb="ff000000"/>
      </x:left>
      <x:right>
        <x:color rgb="ff000000"/>
      </x:right>
      <x:top>
        <x:color rgb="ff000000"/>
      </x:top>
      <x:bottom style="hair">
        <x:color auto="1"/>
      </x:bottom>
    </x:border>
    <x:border>
      <x:left>
        <x:color rgb="ff000000"/>
      </x:left>
      <x:right style="hair">
        <x:color auto="1"/>
      </x:right>
      <x:top>
        <x:color rgb="ff000000"/>
      </x:top>
      <x:bottom style="hair">
        <x:color auto="1"/>
      </x:bottom>
    </x:border>
    <x:border>
      <x:left>
        <x:color rgb="ff000000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rgb="ff000000"/>
      </x:top>
      <x:bottom style="thin">
        <x:color auto="1"/>
      </x:bottom>
    </x:border>
    <x:border>
      <x:left style="hair">
        <x:color auto="1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>
        <x:color rgb="ff000000"/>
      </x:right>
      <x:top style="thin">
        <x:color auto="1"/>
      </x:top>
      <x:bottom style="medium">
        <x:color auto="1"/>
      </x:bottom>
    </x:border>
    <x:border>
      <x:left>
        <x:color rgb="ff000000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rgb="ff000000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hair">
        <x:color auto="1"/>
      </x:left>
      <x:right style="hair">
        <x:color auto="1"/>
      </x:right>
      <x:top style="hair">
        <x:color auto="1"/>
      </x:top>
      <x:bottom style="thin">
        <x:color auto="1"/>
      </x:bottom>
    </x:border>
    <x:border>
      <x:left>
        <x:color rgb="ff000000"/>
      </x:left>
      <x:right style="thin">
        <x:color rgb="ff000000"/>
      </x:right>
      <x:top>
        <x:color rgb="ff000000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medium">
        <x:color auto="1"/>
      </x:top>
      <x:bottom>
        <x:color rgb="ff000000"/>
      </x:bottom>
    </x:border>
    <x:border>
      <x:left style="thin">
        <x:color rgb="ff000000"/>
      </x:left>
      <x:right style="thin">
        <x:color rgb="ff000000"/>
      </x:right>
      <x:top>
        <x:color rgb="ff000000"/>
      </x:top>
      <x:bottom>
        <x:color rgb="ff000000"/>
      </x:bottom>
    </x:border>
    <x:border>
      <x:left style="thin">
        <x:color rgb="ff000000"/>
      </x:left>
      <x:right style="medium">
        <x:color auto="1"/>
      </x:right>
      <x:top style="medium">
        <x:color auto="1"/>
      </x:top>
      <x:bottom>
        <x:color rgb="ff000000"/>
      </x:bottom>
    </x:border>
    <x:border>
      <x:left style="thin">
        <x:color rgb="ff000000"/>
      </x:left>
      <x:right style="medium">
        <x:color auto="1"/>
      </x:right>
      <x:top>
        <x:color rgb="ff000000"/>
      </x:top>
      <x:bottom style="thin">
        <x:color rgb="ff000000"/>
      </x:bottom>
    </x:border>
    <x:border>
      <x:left style="thin">
        <x:color rgb="ff000000"/>
      </x:left>
      <x:right>
        <x:color rgb="ff000000"/>
      </x:right>
      <x:top style="medium">
        <x:color auto="1"/>
      </x:top>
      <x:bottom style="thin">
        <x:color rgb="ff000000"/>
      </x:bottom>
    </x:border>
    <x:border>
      <x:left>
        <x:color rgb="ff000000"/>
      </x:left>
      <x:right style="thin">
        <x:color rgb="ff000000"/>
      </x:right>
      <x:top style="medium">
        <x:color auto="1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89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Alignment="1">
      <x:alignment horizontal="left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3" borderId="3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3" borderId="3" xfId="1" applyNumberFormat="1" applyFont="1" applyFill="1" applyBorder="1" applyAlignment="1">
          <x:alignment horizontal="center" vertical="center" wrapText="1"/>
        </x:xf>
      </mc:Fallback>
    </mc:AlternateContent>
    <x:xf numFmtId="41" fontId="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4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" xfId="1" applyNumberFormat="1" applyFont="1" applyFill="1" applyBorder="1" applyAlignment="1" applyProtection="1">
          <x:alignment horizontal="right" vertical="center"/>
        </x:xf>
      </mc:Fallback>
    </mc:AlternateContent>
    <x:xf numFmtId="0" fontId="6" fillId="4" borderId="4" xfId="0" applyNumberFormat="1" applyFont="1" applyFill="1" applyBorder="1" applyAlignment="1">
      <x:alignment horizontal="general" vertical="center"/>
    </x:xf>
    <x:xf numFmtId="41" fontId="6" fillId="4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" xfId="1" applyNumberFormat="1" applyFont="1" applyFill="1" applyBorder="1" applyAlignment="1">
          <x:alignment horizontal="center" vertical="center"/>
        </x:xf>
      </mc:Fallback>
    </mc:AlternateContent>
    <x:xf numFmtId="41" fontId="6" fillId="0" borderId="5" xfId="1" applyNumberFormat="1" applyFont="1" applyFill="1" applyBorder="1" applyAlignment="1">
      <x:alignment horizontal="general" vertical="center"/>
    </x:xf>
    <x:xf numFmtId="41" fontId="8" fillId="0" borderId="0" xfId="0" applyNumberFormat="1" applyFont="1" applyFill="1" applyAlignment="1">
      <x:alignment horizontal="left" vertical="center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4" borderId="7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4" borderId="7" xfId="1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>
          <x:alignment horizontal="center" vertical="center"/>
        </x:xf>
      </mc:Fallback>
    </mc:AlternateContent>
    <x:xf numFmtId="0" fontId="6" fillId="0" borderId="7" xfId="0" applyNumberFormat="1" applyFont="1" applyFill="1" applyBorder="1" applyAlignment="1">
      <x:alignment horizontal="general" vertical="center"/>
    </x:xf>
    <x:xf numFmtId="41" fontId="6" fillId="0" borderId="7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7" xfId="1" applyNumberFormat="1" applyFont="1" applyFill="1" applyBorder="1" applyAlignment="1">
          <x:alignment horizontal="center" vertical="center"/>
        </x:xf>
      </mc:Fallback>
    </mc:AlternateContent>
    <x:xf numFmtId="41" fontId="6" fillId="0" borderId="8" xfId="1" applyNumberFormat="1" applyFont="1" applyFill="1" applyBorder="1" applyAlignment="1">
      <x:alignment horizontal="general" vertical="center"/>
    </x:xf>
    <x:xf numFmtId="41" fontId="8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Alignment="1">
          <x:alignment horizontal="center" vertical="center"/>
        </x:xf>
      </mc:Fallback>
    </mc:AlternateContent>
    <x:xf numFmtId="41" fontId="7" fillId="0" borderId="9" xfId="1" applyNumberFormat="1" applyFont="1" applyFill="1" applyBorder="1" applyAlignment="1">
      <x:alignment horizontal="general" vertical="center"/>
    </x:xf>
    <x:xf numFmtId="41" fontId="7" fillId="0" borderId="10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1" applyNumberFormat="1" applyFont="1" applyFill="1" applyBorder="1" applyAlignment="1" applyProtection="1">
          <x:alignment horizontal="right" vertical="center"/>
        </x:xf>
      </mc:Fallback>
    </mc:AlternateContent>
    <x:xf numFmtId="0" fontId="6" fillId="0" borderId="11" xfId="0" applyNumberFormat="1" applyFont="1" applyFill="1" applyBorder="1" applyAlignment="1">
      <x:alignment horizontal="general" vertical="center"/>
    </x:xf>
    <x:xf numFmtId="41" fontId="6" fillId="4" borderId="1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1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1" applyNumberFormat="1" applyFont="1" applyFill="1" applyBorder="1" applyAlignment="1">
          <x:alignment horizontal="center" vertical="center"/>
        </x:xf>
      </mc:Fallback>
    </mc:AlternateContent>
    <x:xf numFmtId="41" fontId="6" fillId="0" borderId="12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1" applyNumberFormat="1" applyFont="1" applyFill="1" applyBorder="1" applyAlignment="1" applyProtection="1">
          <x:alignment horizontal="right" vertical="center"/>
        </x:xf>
      </mc:Fallback>
    </mc:AlternateContent>
    <x:xf numFmtId="0" fontId="6" fillId="0" borderId="14" xfId="0" applyNumberFormat="1" applyFont="1" applyFill="1" applyBorder="1" applyAlignment="1">
      <x:alignment horizontal="general" vertical="center"/>
    </x:xf>
    <x:xf numFmtId="41" fontId="6" fillId="0" borderId="1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7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7" xfId="1" applyNumberFormat="1" applyFont="1" applyFill="1" applyBorder="1" applyAlignment="1" applyProtection="1">
          <x:alignment horizontal="right" vertical="center"/>
        </x:xf>
      </mc:Fallback>
    </mc:AlternateContent>
    <x:xf numFmtId="41" fontId="6" fillId="0" borderId="15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6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6" xfId="1" applyNumberFormat="1" applyFont="1" applyFill="1" applyBorder="1" applyAlignment="1">
          <x:alignment horizontal="center" vertical="center"/>
        </x:xf>
      </mc:Fallback>
    </mc:AlternateContent>
    <x:xf numFmtId="41" fontId="7" fillId="0" borderId="1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8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8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 applyProtection="1">
          <x:alignment horizontal="right" vertical="center"/>
        </x:xf>
      </mc:Fallback>
    </mc:AlternateContent>
    <x:xf numFmtId="0" fontId="6" fillId="0" borderId="19" xfId="0" applyNumberFormat="1" applyFont="1" applyFill="1" applyBorder="1" applyAlignment="1">
      <x:alignment horizontal="general" vertical="center"/>
    </x:xf>
    <x:xf numFmtId="41" fontId="6" fillId="0" borderId="1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1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1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2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2" xfId="1" applyNumberFormat="1" applyFont="1" applyFill="1" applyBorder="1" applyAlignment="1" applyProtection="1">
          <x:alignment horizontal="right" vertical="center"/>
        </x:xf>
      </mc:Fallback>
    </mc:AlternateContent>
    <x:xf numFmtId="0" fontId="6" fillId="0" borderId="22" xfId="0" applyNumberFormat="1" applyFont="1" applyFill="1" applyBorder="1" applyAlignment="1">
      <x:alignment horizontal="general" vertical="center"/>
    </x:xf>
    <x:xf numFmtId="41" fontId="6" fillId="0" borderId="22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2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3" xfId="1" applyNumberFormat="1" applyFont="1" applyFill="1" applyBorder="1" applyAlignment="1">
          <x:alignment horizontal="center" vertical="center"/>
        </x:xf>
      </mc:Fallback>
    </mc:AlternateContent>
    <x:xf numFmtId="41" fontId="7" fillId="0" borderId="24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7" fillId="0" borderId="2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7" xfId="0" applyNumberFormat="1" applyFont="1" applyFill="1" applyBorder="1" applyAlignment="1">
          <x:alignment horizontal="center" vertical="center"/>
        </x:xf>
      </mc:Fallback>
    </mc:AlternateContent>
    <x:xf numFmtId="0" fontId="6" fillId="0" borderId="27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1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1" applyNumberFormat="1" applyFont="1" applyFill="1" applyBorder="1" applyAlignment="1">
          <x:alignment horizontal="center" vertical="center"/>
        </x:xf>
      </mc:Fallback>
    </mc:AlternateContent>
    <x:xf numFmtId="41" fontId="7" fillId="0" borderId="15" xfId="1" applyNumberFormat="1" applyFont="1" applyFill="1" applyBorder="1" applyAlignment="1">
      <x:alignment horizontal="general" vertical="center"/>
    </x:xf>
    <x:xf numFmtId="41" fontId="7" fillId="0" borderId="28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6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6" xfId="1" applyNumberFormat="1" applyFont="1" applyFill="1" applyBorder="1" applyAlignment="1" applyProtection="1">
          <x:alignment horizontal="right" vertical="center"/>
        </x:xf>
      </mc:Fallback>
    </mc:AlternateContent>
    <x:xf numFmtId="41" fontId="6" fillId="0" borderId="16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3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1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1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7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7" xfId="1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9" xfId="0" applyNumberFormat="1" applyFont="1" applyFill="1" applyBorder="1" applyAlignment="1">
          <x:alignment horizontal="center" vertical="center"/>
        </x:xf>
      </mc:Fallback>
    </mc:AlternateContent>
    <x:xf numFmtId="41" fontId="7" fillId="0" borderId="0" xfId="0" applyNumberFormat="1" applyFont="1" applyFill="1" applyBorder="1" applyAlignment="1" applyProtection="1">
      <x:alignment horizontal="general" vertical="center"/>
    </x:xf>
    <x:xf numFmtId="0" fontId="6" fillId="0" borderId="0" xfId="0" applyNumberFormat="1" applyFont="1" applyFill="1" applyBorder="1" applyAlignment="1" applyProtection="1">
      <x:alignment horizontal="general" vertical="center"/>
    </x:xf>
    <x:xf numFmtId="164" fontId="6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3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3" xfId="0" applyNumberFormat="1" applyFont="1" applyFill="1" applyBorder="1" applyAlignment="1" applyProtection="1">
          <x:alignment horizontal="center" vertical="center"/>
        </x:xf>
      </mc:Fallback>
    </mc:AlternateContent>
    <x:xf numFmtId="41" fontId="6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3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4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x:xf numFmtId="0" fontId="8" fillId="0" borderId="0" xfId="0" applyNumberFormat="1" applyFont="1" applyFill="1" applyBorder="1" applyAlignment="1" applyProtection="1">
      <x:alignment horizontal="left" vertical="center" shrinkToFit="1"/>
    </x:xf>
    <x:xf numFmtId="164" fontId="8" fillId="0" borderId="0" xfId="0" applyNumberFormat="1" applyFont="1">
      <x:alignment horizontal="general" vertical="center"/>
    </x:xf>
    <x:xf numFmtId="0" fontId="8" fillId="0" borderId="0" xfId="0" applyNumberFormat="1" applyFont="1" applyFill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3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3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3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3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3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3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3" borderId="3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3" borderId="3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3" borderId="3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3" borderId="3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9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39" xfId="0" applyNumberFormat="1" applyFont="1" applyFill="1" applyBorder="1" applyAlignment="1" applyProtection="1">
      <x:alignment horizontal="general" vertical="center"/>
    </x:xf>
    <x:xf numFmtId="0" fontId="11" fillId="0" borderId="40" xfId="0" applyNumberFormat="1" applyFont="1" applyFill="1" applyBorder="1" applyAlignment="1" applyProtection="1">
      <x:alignment horizontal="general" vertical="center"/>
    </x:xf>
    <x:xf numFmtId="0" fontId="8" fillId="0" borderId="29" xfId="0" quotePrefix="1" applyNumberFormat="1" applyFont="1" applyFill="1" applyBorder="1" applyAlignment="1" applyProtection="1">
      <x:alignment horizontal="left" vertical="center" shrinkToFit="1"/>
    </x:xf>
    <x:xf numFmtId="164" fontId="8" fillId="0" borderId="31" xfId="0" applyNumberFormat="1" applyFont="1" applyFill="1" applyBorder="1">
      <x:alignment horizontal="general" vertical="center"/>
    </x:xf>
    <x:xf numFmtId="164" fontId="8" fillId="0" borderId="41" xfId="0" applyNumberFormat="1" applyFont="1" applyFill="1" applyBorder="1">
      <x:alignment horizontal="general" vertical="center"/>
    </x:xf>
    <x:xf numFmtId="0" fontId="8" fillId="0" borderId="42" xfId="0" quotePrefix="1" applyNumberFormat="1" applyFont="1" applyFill="1" applyBorder="1" applyAlignment="1" applyProtection="1">
      <x:alignment horizontal="left" vertical="center" shrinkToFit="1"/>
    </x:xf>
    <x:xf numFmtId="164" fontId="8" fillId="0" borderId="26" xfId="0" applyNumberFormat="1" applyFont="1" applyFill="1" applyBorder="1">
      <x:alignment horizontal="general" vertical="center"/>
    </x:xf>
    <x:xf numFmtId="164" fontId="10" fillId="0" borderId="43" xfId="0" applyNumberFormat="1" applyFont="1" applyFill="1" applyBorder="1">
      <x:alignment horizontal="general" vertical="center"/>
    </x:xf>
    <x:xf numFmtId="164" fontId="10" fillId="0" borderId="44" xfId="0" applyNumberFormat="1" applyFont="1" applyFill="1" applyBorder="1">
      <x:alignment horizontal="general" vertical="center"/>
    </x:xf>
    <x:xf numFmtId="164" fontId="8" fillId="4" borderId="29" xfId="0" applyNumberFormat="1" applyFont="1" applyFill="1" applyBorder="1">
      <x:alignment horizontal="general" vertical="center"/>
    </x:xf>
    <x:xf numFmtId="164" fontId="8" fillId="0" borderId="45" xfId="0" applyNumberFormat="1" applyFont="1" applyFill="1" applyBorder="1">
      <x:alignment horizontal="general" vertical="center"/>
    </x:xf>
    <x:xf numFmtId="0" fontId="8" fillId="0" borderId="18" xfId="0" quotePrefix="1" applyNumberFormat="1" applyFont="1" applyFill="1" applyBorder="1" applyAlignment="1" applyProtection="1">
      <x:alignment horizontal="left" vertical="center" shrinkToFit="1"/>
    </x:xf>
    <x:xf numFmtId="164" fontId="8" fillId="4" borderId="31" xfId="0" applyNumberFormat="1" applyFont="1" applyFill="1" applyBorder="1">
      <x:alignment horizontal="general" vertical="center"/>
    </x:xf>
    <x:xf numFmtId="0" fontId="8" fillId="0" borderId="29" xfId="0" applyNumberFormat="1" applyFont="1" applyFill="1" applyBorder="1" applyAlignment="1" applyProtection="1">
      <x:alignment horizontal="left" vertical="center" shrinkToFit="1"/>
    </x:xf>
    <x:xf numFmtId="41" fontId="8" fillId="0" borderId="29" xfId="0" applyNumberFormat="1" applyFont="1" applyFill="1" applyBorder="1" applyAlignment="1" applyProtection="1">
      <x:alignment horizontal="left" vertical="center" shrinkToFit="1"/>
    </x:xf>
    <x:xf numFmtId="3" fontId="8" fillId="0" borderId="29" xfId="0" applyNumberFormat="1" applyFont="1" applyFill="1" applyBorder="1" applyAlignment="1" applyProtection="1">
      <x:alignment horizontal="left" vertical="center" shrinkToFit="1"/>
    </x:xf>
    <x:xf numFmtId="41" fontId="8" fillId="0" borderId="0" xfId="0" applyNumberFormat="1" applyFont="1">
      <x:alignment horizontal="general" vertical="center"/>
    </x:xf>
    <x:xf numFmtId="164" fontId="8" fillId="0" borderId="29" xfId="0" applyNumberFormat="1" applyFont="1" applyFill="1" applyBorder="1">
      <x:alignment horizontal="general" vertical="center"/>
    </x:xf>
    <x:xf numFmtId="41" fontId="10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4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6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47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4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8" xfId="0" applyNumberFormat="1" applyFont="1" applyFill="1" applyBorder="1" applyAlignment="1" applyProtection="1">
          <x:alignment horizontal="center" vertical="center"/>
        </x:xf>
      </mc:Fallback>
    </mc:AlternateContent>
    <x:xf numFmtId="164" fontId="10" fillId="0" borderId="31" xfId="0" applyNumberFormat="1" applyFont="1" applyFill="1" applyBorder="1">
      <x:alignment horizontal="general" vertical="center"/>
    </x:xf>
    <x:xf numFmtId="164" fontId="10" fillId="0" borderId="41" xfId="0" applyNumberFormat="1" applyFont="1" applyFill="1" applyBorder="1">
      <x:alignment horizontal="general" vertical="center"/>
    </x:xf>
    <x:xf numFmtId="164" fontId="10" fillId="0" borderId="29" xfId="0" applyNumberFormat="1" applyFont="1" applyFill="1" applyBorder="1">
      <x:alignment horizontal="general" vertical="center"/>
    </x:xf>
    <x:xf numFmtId="164" fontId="10" fillId="0" borderId="45" xfId="0" applyNumberFormat="1" applyFont="1" applyFill="1" applyBorder="1">
      <x:alignment horizontal="general" vertical="center"/>
    </x:xf>
    <x:xf numFmtId="164" fontId="10" fillId="0" borderId="43" xfId="0" applyNumberFormat="1" applyFont="1" applyBorder="1">
      <x:alignment horizontal="general" vertical="center"/>
    </x:xf>
    <x:xf numFmtId="164" fontId="10" fillId="0" borderId="44" xfId="0" applyNumberFormat="1" applyFont="1" applyBorder="1">
      <x:alignment horizontal="general" vertical="center"/>
    </x:xf>
    <x:xf numFmtId="164" fontId="8" fillId="0" borderId="0" xfId="0" applyNumberFormat="1" applyFont="1" applyFill="1" applyBorder="1" applyAlignment="1" applyProtection="1">
      <x:alignment horizontal="left" vertical="center" shrinkToFit="1"/>
    </x:xf>
    <x:xf numFmtId="0" fontId="12" fillId="0" borderId="0" xfId="0" applyNumberFormat="1" applyFont="1" applyFill="1" applyBorder="1" applyAlignment="1" applyProtection="1">
      <x:alignment horizontal="general" vertical="center"/>
    </x:xf>
    <x:xf numFmtId="0" fontId="13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5" borderId="3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3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9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1" fillId="0" borderId="49" xfId="0" applyNumberFormat="1" applyFont="1" applyFill="1" applyBorder="1" applyAlignment="1" applyProtection="1">
      <x:alignment horizontal="general" vertical="center" wrapText="1"/>
    </x:xf>
    <x:xf numFmtId="0" fontId="11" fillId="0" borderId="5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39" xfId="0" quotePrefix="1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9" xfId="0" quotePrefix="1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39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39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9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9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0" borderId="39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0" borderId="39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5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51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11" fillId="0" borderId="5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53" xfId="0" quotePrefix="1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3" xfId="0" quotePrefix="1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53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53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11" fillId="0" borderId="29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5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4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5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54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4" fillId="0" borderId="5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4" fillId="0" borderId="54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0" borderId="5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0" borderId="54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55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55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5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4" borderId="11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4" borderId="11" xfId="1" applyNumberFormat="1" applyFont="1" applyFill="1" applyBorder="1" applyAlignment="1" applyProtection="1">
          <x:alignment horizontal="right" vertical="center"/>
        </x:xf>
      </mc:Fallback>
    </mc:AlternateContent>
    <x:xf numFmtId="0" fontId="6" fillId="4" borderId="1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5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6" borderId="7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6" borderId="7" xfId="1" applyNumberFormat="1" applyFont="1" applyFill="1" applyBorder="1" applyAlignment="1" applyProtection="1">
          <x:alignment horizontal="right" vertical="center"/>
        </x:xf>
      </mc:Fallback>
    </mc:AlternateContent>
    <x:xf numFmtId="0" fontId="6" fillId="4" borderId="7" xfId="0" applyNumberFormat="1" applyFont="1" applyFill="1" applyBorder="1" applyAlignment="1">
      <x:alignment horizontal="general" vertical="center"/>
    </x:xf>
    <x:xf numFmtId="41" fontId="6" fillId="4" borderId="7" xfId="0" applyNumberFormat="1" applyFont="1" applyFill="1" applyBorder="1" applyAlignment="1">
      <x:alignment horizontal="general" vertical="center"/>
    </x:xf>
    <x:xf numFmtId="41" fontId="7" fillId="0" borderId="58" xfId="1" applyNumberFormat="1" applyFont="1" applyFill="1" applyBorder="1" applyAlignment="1">
      <x:alignment horizontal="general" vertical="center"/>
    </x:xf>
    <x:xf numFmtId="41" fontId="6" fillId="4" borderId="27" xfId="0" applyNumberFormat="1" applyFont="1" applyFill="1" applyBorder="1" applyAlignment="1">
      <x:alignment horizontal="general" vertical="center"/>
    </x:xf>
    <x:xf numFmtId="0" fontId="15" fillId="0" borderId="39" xfId="0" applyNumberFormat="1" applyFont="1" applyFill="1" applyBorder="1" applyAlignment="1" applyProtection="1">
      <x:alignment horizontal="general" vertical="center"/>
    </x:xf>
    <x:xf numFmtId="3" fontId="15" fillId="0" borderId="29" xfId="0" applyNumberFormat="1" applyFont="1" applyFill="1" applyBorder="1" applyAlignment="1" applyProtection="1">
      <x:alignment horizontal="general" vertical="center" shrinkToFit="1"/>
    </x:xf>
    <x:xf numFmtId="164" fontId="8" fillId="0" borderId="59" xfId="0" applyNumberFormat="1" applyFont="1" applyFill="1" applyBorder="1" applyAlignment="1">
      <x:alignment horizontal="general" vertical="center"/>
    </x:xf>
    <x:xf numFmtId="0" fontId="15" fillId="0" borderId="6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6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61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53" xfId="0" applyNumberFormat="1" applyFont="1" applyFill="1" applyBorder="1" applyAlignment="1" applyProtection="1">
      <x:alignment horizontal="general" vertical="center"/>
    </x:xf>
    <x:xf numFmtId="0" fontId="11" fillId="0" borderId="62" xfId="0" applyNumberFormat="1" applyFont="1" applyFill="1" applyBorder="1" applyAlignment="1" applyProtection="1">
      <x:alignment horizontal="general" vertical="center"/>
    </x:xf>
    <x:xf numFmtId="0" fontId="15" fillId="0" borderId="29" xfId="0" applyNumberFormat="1" applyFont="1" applyFill="1" applyBorder="1" applyAlignment="1" applyProtection="1">
      <x:alignment horizontal="general" vertical="center"/>
    </x:xf>
    <x:xf numFmtId="164" fontId="10" fillId="4" borderId="29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6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9" xfId="0" applyNumberFormat="1" applyFont="1" applyFill="1" applyBorder="1" applyAlignment="1" applyProtection="1" hs:applyExtension="1">
          <x:alignment horizontal="general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0" borderId="39" xfId="0" applyNumberFormat="1" applyFont="1" applyFill="1" applyBorder="1" applyAlignment="1" applyProtection="1">
          <x:alignment horizontal="general" vertical="center" wrapText="1"/>
        </x:xf>
      </mc:Fallback>
    </mc:AlternateContent>
    <x:xf numFmtId="0" fontId="8" fillId="0" borderId="31" xfId="0" quotePrefix="1" applyNumberFormat="1" applyFont="1" applyFill="1" applyBorder="1" applyAlignment="1" applyProtection="1">
      <x:alignment horizontal="left" vertical="center" shrinkToFit="1"/>
    </x:xf>
    <x:xf numFmtId="164" fontId="16" fillId="4" borderId="29" xfId="0" applyNumberFormat="1" applyFont="1" applyFill="1" applyBorder="1">
      <x:alignment horizontal="general" vertical="center"/>
    </x:xf>
    <x:xf numFmtId="164" fontId="16" fillId="4" borderId="31" xfId="0" applyNumberFormat="1" applyFont="1" applyFill="1" applyBorder="1">
      <x:alignment horizontal="general" vertical="center"/>
    </x:xf>
    <x:xf numFmtId="164" fontId="10" fillId="4" borderId="31" xfId="0" applyNumberFormat="1" applyFont="1" applyFill="1" applyBorder="1">
      <x:alignment horizontal="general" vertical="center"/>
    </x:xf>
    <x:xf numFmtId="0" fontId="11" fillId="0" borderId="3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4" borderId="14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4" borderId="14" xfId="1" applyNumberFormat="1" applyFont="1" applyFill="1" applyBorder="1" applyAlignment="1" applyProtection="1">
          <x:alignment horizontal="right" vertical="center"/>
        </x:xf>
      </mc:Fallback>
    </mc:AlternateContent>
    <x:xf numFmtId="41" fontId="6" fillId="4" borderId="26" xfId="0" applyNumberFormat="1" applyFont="1" applyFill="1" applyBorder="1" applyAlignment="1" applyProtection="1">
      <x:alignment horizontal="general" vertical="center"/>
    </x:xf>
    <x:xf numFmtId="41" fontId="6" fillId="4" borderId="3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6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6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6" xfId="0" quotePrefix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6" xfId="0" quotePrefix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6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6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6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6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5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5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3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3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6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6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6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6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6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keepWord" hs:breakLatinWord="keepWord" hs:condense="0" hs:textAlignment="baseLine"/>
        </x:xf>
      </mc:Choice>
      <mc:Fallback>
        <x:xf numFmtId="0" fontId="14" fillId="6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4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7" borderId="7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7" borderId="7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7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7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8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8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8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8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6" xfId="0" applyNumberFormat="1" applyFont="1" applyFill="1" applyBorder="1" applyAlignment="1" applyProtection="1">
          <x:alignment horizontal="center" vertical="center"/>
        </x:xf>
      </mc:Fallback>
    </mc:AlternateContent>
    <x:xf numFmtId="10" fontId="6" fillId="0" borderId="87" xfId="0" applyNumberFormat="1" applyFont="1" applyFill="1" applyBorder="1" applyAlignment="1" applyProtection="1">
      <x:alignment horizontal="left" vertical="center"/>
    </x:xf>
    <x:xf numFmtId="0" fontId="6" fillId="0" borderId="88" xfId="0" applyNumberFormat="1" applyFont="1" applyFill="1" applyBorder="1" applyAlignment="1" applyProtection="1">
      <x:alignment horizontal="left" vertical="center"/>
    </x:xf>
    <x:xf numFmtId="41" fontId="6" fillId="0" borderId="88" xfId="0" applyNumberFormat="1" applyFont="1" applyFill="1" applyBorder="1" applyAlignment="1" applyProtection="1">
      <x:alignment horizontal="left" vertical="center"/>
    </x:xf>
    <x:xf numFmtId="41" fontId="6" fillId="0" borderId="89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3" borderId="3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4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4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9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9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9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9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8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8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9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9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3" borderId="3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3" borderId="3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7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7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7" borderId="98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7" borderId="98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8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8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7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7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7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7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1" fillId="0" borderId="22" xfId="0" applyNumberFormat="1" applyFont="1" applyFill="1" applyBorder="1" applyAlignment="1" applyProtection="1">
      <x:alignment horizontal="left" vertical="center" wrapText="1"/>
    </x:xf>
    <x:xf numFmtId="0" fontId="11" fillId="0" borderId="99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5" borderId="10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0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0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0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5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5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0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0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0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0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0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0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0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0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6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6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6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6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4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4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4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4" xfId="0" applyNumberFormat="1" applyFont="1" applyFill="1" applyBorder="1" applyAlignment="1" applyProtection="1">
          <x:alignment horizontal="center" vertical="center"/>
        </x:xf>
      </mc:Fallback>
    </mc:AlternateContent>
    <x:xf numFmtId="164" fontId="8" fillId="0" borderId="22" xfId="0" applyNumberFormat="1" applyFont="1" applyBorder="1">
      <x:alignment horizontal="general" vertical="center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O40"/>
  <x:sheetViews>
    <x:sheetView topLeftCell="B7" zoomScaleNormal="100" zoomScaleSheetLayoutView="75" workbookViewId="0">
      <x:selection activeCell="M11" activeCellId="0" sqref="M11:M11"/>
    </x:sheetView>
  </x:sheetViews>
  <x:sheetFormatPr defaultColWidth="8.88671875" defaultRowHeight="16.5" customHeight="1"/>
  <x:cols>
    <x:col min="1" max="1" width="2.4453125" style="1" customWidth="1"/>
    <x:col min="2" max="2" width="6.53125" style="2" bestFit="1" customWidth="1"/>
    <x:col min="3" max="3" width="17.546875" style="2" bestFit="1" customWidth="1"/>
    <x:col min="4" max="4" width="14.890625" style="3" customWidth="1"/>
    <x:col min="5" max="5" width="13.88671875" style="4" customWidth="1"/>
    <x:col min="6" max="6" width="13.22265625" style="2" customWidth="1"/>
    <x:col min="7" max="7" width="5.171875" style="2" bestFit="1" customWidth="1"/>
    <x:col min="8" max="8" width="8" style="2" customWidth="1"/>
    <x:col min="9" max="9" width="5.171875" style="2" bestFit="1" customWidth="1"/>
    <x:col min="10" max="10" width="8.22265625" style="2" customWidth="1"/>
    <x:col min="11" max="11" width="6.5234375" style="2" bestFit="1" customWidth="1"/>
    <x:col min="12" max="12" width="0.77734375" style="2" customWidth="1"/>
    <x:col min="13" max="13" width="15.5546875" style="2" customWidth="1"/>
    <x:col min="14" max="14" width="25.77734375" style="2" customWidth="1"/>
    <x:col min="15" max="15" width="11.0234375" style="2" bestFit="1" customWidth="1"/>
    <x:col min="16" max="255" width="8.88671875" style="2"/>
    <x:col min="256" max="16384" width="8.88671875" style="5"/>
  </x:cols>
  <x:sheetData>
    <x:row r="1" spans="2:13" ht="31.5" customHeight="1">
      <x:c r="B1" s="206" t="s">
        <x:v>12</x:v>
      </x:c>
      <x:c r="C1" s="206"/>
      <x:c r="D1" s="206"/>
      <x:c r="E1" s="206"/>
      <x:c r="F1" s="206"/>
      <x:c r="G1" s="206"/>
      <x:c r="H1" s="206"/>
      <x:c r="I1" s="206"/>
      <x:c r="J1" s="206"/>
      <x:c r="K1" s="206"/>
      <x:c r="L1" s="206"/>
      <x:c r="M1" s="206"/>
    </x:row>
    <x:row r="2" spans="6:11" s="1" customFormat="1" customHeight="1">
      <x:c r="F2" s="257"/>
      <x:c r="G2" s="257"/>
      <x:c r="H2" s="257"/>
      <x:c r="I2" s="257"/>
      <x:c r="K2" s="6"/>
    </x:row>
    <x:row r="3" spans="2:14" customHeight="1">
      <x:c r="B3" s="7" t="s">
        <x:v>9</x:v>
      </x:c>
      <x:c r="C3" s="8" t="s">
        <x:v>131</x:v>
      </x:c>
      <x:c r="D3" s="9" t="s">
        <x:v>33</x:v>
      </x:c>
      <x:c r="E3" s="244" t="s">
        <x:v>71</x:v>
      </x:c>
      <x:c r="F3" s="245"/>
      <x:c r="G3" s="245"/>
      <x:c r="H3" s="245"/>
      <x:c r="I3" s="245"/>
      <x:c r="J3" s="245"/>
      <x:c r="K3" s="245"/>
      <x:c r="L3" s="245"/>
      <x:c r="M3" s="246"/>
      <x:c r="N3" s="10" t="s">
        <x:v>42</x:v>
      </x:c>
    </x:row>
    <x:row r="4" spans="2:14" customHeight="1">
      <x:c r="B4" s="254" t="s">
        <x:v>125</x:v>
      </x:c>
      <x:c r="C4" s="249" t="s">
        <x:v>45</x:v>
      </x:c>
      <x:c r="D4" s="215">
        <x:f>SUM(M7)</x:f>
        <x:v>342360000</x:v>
      </x:c>
      <x:c r="E4" s="11" t="s">
        <x:v>20</x:v>
      </x:c>
      <x:c r="F4" s="12">
        <x:f>C6-F5</x:f>
        <x:v>2930</x:v>
      </x:c>
      <x:c r="G4" s="11" t="s">
        <x:v>36</x:v>
      </x:c>
      <x:c r="H4" s="13">
        <x:v>187</x:v>
      </x:c>
      <x:c r="I4" s="11" t="s">
        <x:v>34</x:v>
      </x:c>
      <x:c r="J4" s="14">
        <x:v>460</x:v>
      </x:c>
      <x:c r="K4" s="15" t="s">
        <x:v>30</x:v>
      </x:c>
      <x:c r="L4" s="16">
        <x:f>F4*H4*J4</x:f>
        <x:v>252038600</x:v>
      </x:c>
      <x:c r="M4" s="16">
        <x:f>ROUNDUP(L4,-3)</x:f>
        <x:v>252039000</x:v>
      </x:c>
      <x:c r="N4" s="17" t="s">
        <x:v>117</x:v>
      </x:c>
    </x:row>
    <x:row r="5" spans="1:14" s="2" customFormat="1" customHeight="1">
      <x:c r="A5" s="18"/>
      <x:c r="B5" s="255"/>
      <x:c r="C5" s="250"/>
      <x:c r="D5" s="216"/>
      <x:c r="E5" s="19" t="s">
        <x:v>17</x:v>
      </x:c>
      <x:c r="F5" s="20">
        <x:v>400</x:v>
      </x:c>
      <x:c r="G5" s="21" t="s">
        <x:v>36</x:v>
      </x:c>
      <x:c r="H5" s="22">
        <x:f>SUM(H4)</x:f>
        <x:v>187</x:v>
      </x:c>
      <x:c r="I5" s="21" t="s">
        <x:v>34</x:v>
      </x:c>
      <x:c r="J5" s="23">
        <x:f>SUM(J4)</x:f>
        <x:v>460</x:v>
      </x:c>
      <x:c r="K5" s="24" t="s">
        <x:v>30</x:v>
      </x:c>
      <x:c r="L5" s="25">
        <x:f>F5*H5*J5</x:f>
        <x:v>34408000</x:v>
      </x:c>
      <x:c r="M5" s="25">
        <x:f>ROUNDUP(L5,-3)</x:f>
        <x:v>34408000</x:v>
      </x:c>
      <x:c r="N5" s="26" t="s">
        <x:v>93</x:v>
      </x:c>
    </x:row>
    <x:row r="6" spans="2:14" s="2" customFormat="1" customHeight="1">
      <x:c r="B6" s="255"/>
      <x:c r="C6" s="183">
        <x:v>3330</x:v>
      </x:c>
      <x:c r="D6" s="216"/>
      <x:c r="E6" s="19" t="s">
        <x:v>16</x:v>
      </x:c>
      <x:c r="F6" s="20">
        <x:v>650</x:v>
      </x:c>
      <x:c r="G6" s="21" t="s">
        <x:v>36</x:v>
      </x:c>
      <x:c r="H6" s="22">
        <x:f>SUM(H4)</x:f>
        <x:v>187</x:v>
      </x:c>
      <x:c r="I6" s="21" t="s">
        <x:v>34</x:v>
      </x:c>
      <x:c r="J6" s="23">
        <x:f>SUM(J4)</x:f>
        <x:v>460</x:v>
      </x:c>
      <x:c r="K6" s="24" t="s">
        <x:v>30</x:v>
      </x:c>
      <x:c r="L6" s="25">
        <x:f>F6*H6*J6</x:f>
        <x:v>55913000</x:v>
      </x:c>
      <x:c r="M6" s="25">
        <x:f>ROUND(L6,-3)</x:f>
        <x:v>55913000</x:v>
      </x:c>
      <x:c r="N6" s="27"/>
    </x:row>
    <x:row r="7" spans="2:14" customHeight="1">
      <x:c r="B7" s="255"/>
      <x:c r="C7" s="184">
        <x:f>SUM(C6+F6)</x:f>
        <x:v>3980</x:v>
      </x:c>
      <x:c r="D7" s="216"/>
      <x:c r="E7" s="219" t="s">
        <x:v>136</x:v>
      </x:c>
      <x:c r="F7" s="220"/>
      <x:c r="G7" s="221"/>
      <x:c r="H7" s="221"/>
      <x:c r="I7" s="221"/>
      <x:c r="J7" s="222"/>
      <x:c r="K7" s="223"/>
      <x:c r="L7" s="28">
        <x:f>SUM(L4:L6)</x:f>
        <x:v>342359600</x:v>
      </x:c>
      <x:c r="M7" s="29">
        <x:f>SUM(M4:M6)</x:f>
        <x:v>342360000</x:v>
      </x:c>
      <x:c r="N7" s="27"/>
    </x:row>
    <x:row r="8" spans="2:13" customHeight="1">
      <x:c r="B8" s="255"/>
      <x:c r="C8" s="251" t="s">
        <x:v>54</x:v>
      </x:c>
      <x:c r="D8" s="217">
        <x:f>SUM(M11)</x:f>
        <x:v>12454000</x:v>
      </x:c>
      <x:c r="E8" s="30" t="s">
        <x:v>20</x:v>
      </x:c>
      <x:c r="F8" s="31">
        <x:f>SUM(C10-F9)</x:f>
        <x:v>2420</x:v>
      </x:c>
      <x:c r="G8" s="30" t="s">
        <x:v>36</x:v>
      </x:c>
      <x:c r="H8" s="32">
        <x:f>SUM(H4)</x:f>
        <x:v>187</x:v>
      </x:c>
      <x:c r="I8" s="30" t="s">
        <x:v>34</x:v>
      </x:c>
      <x:c r="J8" s="33">
        <x:v>20</x:v>
      </x:c>
      <x:c r="K8" s="34" t="s">
        <x:v>30</x:v>
      </x:c>
      <x:c r="L8" s="35">
        <x:f>F8*H8*J8</x:f>
        <x:v>9050800</x:v>
      </x:c>
      <x:c r="M8" s="35">
        <x:f>ROUND(L8,-3)</x:f>
        <x:v>9051000</x:v>
      </x:c>
    </x:row>
    <x:row r="9" spans="1:14" s="2" customFormat="1" customHeight="1">
      <x:c r="A9" s="18"/>
      <x:c r="B9" s="255"/>
      <x:c r="C9" s="250"/>
      <x:c r="D9" s="216"/>
      <x:c r="E9" s="36" t="s">
        <x:v>17</x:v>
      </x:c>
      <x:c r="F9" s="182">
        <x:v>260</x:v>
      </x:c>
      <x:c r="G9" s="21" t="s">
        <x:v>36</x:v>
      </x:c>
      <x:c r="H9" s="38">
        <x:f>SUM(H8)</x:f>
        <x:v>187</x:v>
      </x:c>
      <x:c r="I9" s="21" t="s">
        <x:v>34</x:v>
      </x:c>
      <x:c r="J9" s="39">
        <x:f>SUM(J8)</x:f>
        <x:v>20</x:v>
      </x:c>
      <x:c r="K9" s="24" t="s">
        <x:v>30</x:v>
      </x:c>
      <x:c r="L9" s="25">
        <x:f>F9*H9*J9</x:f>
        <x:v>972400</x:v>
      </x:c>
      <x:c r="M9" s="25">
        <x:f>ROUND(L9,-3)</x:f>
        <x:v>972000</x:v>
      </x:c>
      <x:c r="N9" s="27"/>
    </x:row>
    <x:row r="10" spans="2:13" s="2" customFormat="1" customHeight="1">
      <x:c r="B10" s="255"/>
      <x:c r="C10" s="183">
        <x:v>2680</x:v>
      </x:c>
      <x:c r="D10" s="216"/>
      <x:c r="E10" s="19" t="s">
        <x:v>16</x:v>
      </x:c>
      <x:c r="F10" s="40">
        <x:f>SUM(F6)</x:f>
        <x:v>650</x:v>
      </x:c>
      <x:c r="G10" s="21" t="s">
        <x:v>36</x:v>
      </x:c>
      <x:c r="H10" s="22">
        <x:f>SUM(H8)</x:f>
        <x:v>187</x:v>
      </x:c>
      <x:c r="I10" s="21" t="s">
        <x:v>34</x:v>
      </x:c>
      <x:c r="J10" s="23">
        <x:f>SUM(J8)</x:f>
        <x:v>20</x:v>
      </x:c>
      <x:c r="K10" s="24" t="s">
        <x:v>30</x:v>
      </x:c>
      <x:c r="L10" s="25">
        <x:f>F10*H10*J10</x:f>
        <x:v>2431000</x:v>
      </x:c>
      <x:c r="M10" s="25">
        <x:f>ROUNDUP(L10,-3)</x:f>
        <x:v>2431000</x:v>
      </x:c>
    </x:row>
    <x:row r="11" spans="2:13" customHeight="1">
      <x:c r="B11" s="255"/>
      <x:c r="C11" s="184">
        <x:f>SUM(C10+F10)</x:f>
        <x:v>3330</x:v>
      </x:c>
      <x:c r="D11" s="218"/>
      <x:c r="E11" s="219" t="s">
        <x:v>136</x:v>
      </x:c>
      <x:c r="F11" s="220"/>
      <x:c r="G11" s="221"/>
      <x:c r="H11" s="221"/>
      <x:c r="I11" s="221"/>
      <x:c r="J11" s="222"/>
      <x:c r="K11" s="223"/>
      <x:c r="L11" s="29">
        <x:f>SUM(L8:L10)</x:f>
        <x:v>12454200</x:v>
      </x:c>
      <x:c r="M11" s="29">
        <x:f>SUM(M8:M10)</x:f>
        <x:v>12454000</x:v>
      </x:c>
    </x:row>
    <x:row r="12" spans="1:13" s="2" customFormat="1" customHeight="1">
      <x:c r="A12" s="1"/>
      <x:c r="B12" s="255"/>
      <x:c r="C12" s="251" t="s">
        <x:v>37</x:v>
      </x:c>
      <x:c r="D12" s="217">
        <x:f>SUM(M15)</x:f>
        <x:v>28948000</x:v>
      </x:c>
      <x:c r="E12" s="30" t="s">
        <x:v>75</x:v>
      </x:c>
      <x:c r="F12" s="31">
        <x:f>F4+320</x:f>
        <x:v>3250</x:v>
      </x:c>
      <x:c r="G12" s="30" t="s">
        <x:v>36</x:v>
      </x:c>
      <x:c r="H12" s="38">
        <x:f>SUM(H4)</x:f>
        <x:v>187</x:v>
      </x:c>
      <x:c r="I12" s="30" t="s">
        <x:v>34</x:v>
      </x:c>
      <x:c r="J12" s="33">
        <x:v>36</x:v>
      </x:c>
      <x:c r="K12" s="34" t="s">
        <x:v>30</x:v>
      </x:c>
      <x:c r="L12" s="35">
        <x:f>F12*H12*J12</x:f>
        <x:v>21879000</x:v>
      </x:c>
      <x:c r="M12" s="41">
        <x:f>ROUND(L12,-3)</x:f>
        <x:v>21879000</x:v>
      </x:c>
    </x:row>
    <x:row r="13" spans="1:13" s="2" customFormat="1" customHeight="1">
      <x:c r="A13" s="18"/>
      <x:c r="B13" s="255"/>
      <x:c r="C13" s="250"/>
      <x:c r="D13" s="216"/>
      <x:c r="E13" s="36" t="s">
        <x:v>17</x:v>
      </x:c>
      <x:c r="F13" s="37">
        <x:f>SUM(F5)</x:f>
        <x:v>400</x:v>
      </x:c>
      <x:c r="G13" s="21" t="s">
        <x:v>36</x:v>
      </x:c>
      <x:c r="H13" s="38">
        <x:f>SUM(H12)</x:f>
        <x:v>187</x:v>
      </x:c>
      <x:c r="I13" s="21" t="s">
        <x:v>34</x:v>
      </x:c>
      <x:c r="J13" s="39">
        <x:f>SUM(J12)</x:f>
        <x:v>36</x:v>
      </x:c>
      <x:c r="K13" s="24" t="s">
        <x:v>30</x:v>
      </x:c>
      <x:c r="L13" s="25">
        <x:f>F13*H13*J13</x:f>
        <x:v>2692800</x:v>
      </x:c>
      <x:c r="M13" s="25">
        <x:f>ROUND(L13,-3)</x:f>
        <x:v>2693000</x:v>
      </x:c>
    </x:row>
    <x:row r="14" spans="2:15" s="2" customFormat="1" customHeight="1">
      <x:c r="B14" s="255"/>
      <x:c r="C14" s="252">
        <x:f>SUM(C7+320)</x:f>
        <x:v>4300</x:v>
      </x:c>
      <x:c r="D14" s="216"/>
      <x:c r="E14" s="19" t="s">
        <x:v>16</x:v>
      </x:c>
      <x:c r="F14" s="40">
        <x:f>SUM(F6)</x:f>
        <x:v>650</x:v>
      </x:c>
      <x:c r="G14" s="21" t="s">
        <x:v>36</x:v>
      </x:c>
      <x:c r="H14" s="22">
        <x:f>SUM(H12)</x:f>
        <x:v>187</x:v>
      </x:c>
      <x:c r="I14" s="21" t="s">
        <x:v>34</x:v>
      </x:c>
      <x:c r="J14" s="23">
        <x:f>SUM(J12)</x:f>
        <x:v>36</x:v>
      </x:c>
      <x:c r="K14" s="24" t="s">
        <x:v>30</x:v>
      </x:c>
      <x:c r="L14" s="25">
        <x:f>F14*H14*J14</x:f>
        <x:v>4375800</x:v>
      </x:c>
      <x:c r="M14" s="25">
        <x:f>ROUNDUP(L14,-3)</x:f>
        <x:v>4376000</x:v>
      </x:c>
      <x:c r="O14" s="27"/>
    </x:row>
    <x:row r="15" spans="1:14" s="2" customFormat="1" customHeight="1">
      <x:c r="A15" s="1"/>
      <x:c r="B15" s="255"/>
      <x:c r="C15" s="253"/>
      <x:c r="D15" s="218"/>
      <x:c r="E15" s="219" t="s">
        <x:v>136</x:v>
      </x:c>
      <x:c r="F15" s="220"/>
      <x:c r="G15" s="221"/>
      <x:c r="H15" s="221"/>
      <x:c r="I15" s="221"/>
      <x:c r="J15" s="222"/>
      <x:c r="K15" s="223"/>
      <x:c r="L15" s="29">
        <x:f>SUM(L12:L14)</x:f>
        <x:v>28947600</x:v>
      </x:c>
      <x:c r="M15" s="29">
        <x:f>SUM(M12:M14)</x:f>
        <x:v>28948000</x:v>
      </x:c>
      <x:c r="N15" s="27"/>
    </x:row>
    <x:row r="16" spans="2:14" customHeight="1">
      <x:c r="B16" s="255"/>
      <x:c r="C16" s="259" t="s">
        <x:v>62</x:v>
      </x:c>
      <x:c r="D16" s="217">
        <x:f>L16</x:f>
        <x:v>17586400</x:v>
      </x:c>
      <x:c r="E16" s="154" t="s">
        <x:v>100</x:v>
      </x:c>
      <x:c r="F16" s="155">
        <x:v>380</x:v>
      </x:c>
      <x:c r="G16" s="30" t="s">
        <x:v>36</x:v>
      </x:c>
      <x:c r="H16" s="156">
        <x:v>178</x:v>
      </x:c>
      <x:c r="I16" s="30" t="s">
        <x:v>34</x:v>
      </x:c>
      <x:c r="J16" s="33">
        <x:v>260</x:v>
      </x:c>
      <x:c r="K16" s="34" t="s">
        <x:v>30</x:v>
      </x:c>
      <x:c r="L16" s="35">
        <x:f>F16*H16*J16</x:f>
        <x:v>17586400</x:v>
      </x:c>
      <x:c r="M16" s="35">
        <x:f>ROUND(L16,-3)</x:f>
        <x:v>17586000</x:v>
      </x:c>
      <x:c r="N16" s="27"/>
    </x:row>
    <x:row r="17" spans="1:13" s="2" customFormat="1" customHeight="1">
      <x:c r="A17" s="18"/>
      <x:c r="B17" s="255"/>
      <x:c r="C17" s="260"/>
      <x:c r="D17" s="216"/>
      <x:c r="E17" s="157" t="s">
        <x:v>97</x:v>
      </x:c>
      <x:c r="F17" s="158">
        <x:f>SUM(F16)</x:f>
        <x:v>380</x:v>
      </x:c>
      <x:c r="G17" s="21" t="s">
        <x:v>36</x:v>
      </x:c>
      <x:c r="H17" s="159">
        <x:v>178</x:v>
      </x:c>
      <x:c r="I17" s="21" t="s">
        <x:v>34</x:v>
      </x:c>
      <x:c r="J17" s="160">
        <x:v>20</x:v>
      </x:c>
      <x:c r="K17" s="24" t="s">
        <x:v>30</x:v>
      </x:c>
      <x:c r="L17" s="25">
        <x:f>F17*H17*J17</x:f>
        <x:v>1352800</x:v>
      </x:c>
      <x:c r="M17" s="25">
        <x:f>ROUND(L17,-3)</x:f>
        <x:v>1353000</x:v>
      </x:c>
    </x:row>
    <x:row r="18" spans="1:13" s="2" customFormat="1" customHeight="1">
      <x:c r="A18" s="18"/>
      <x:c r="B18" s="256"/>
      <x:c r="C18" s="261"/>
      <x:c r="D18" s="262"/>
      <x:c r="E18" s="263" t="s">
        <x:v>136</x:v>
      </x:c>
      <x:c r="F18" s="264"/>
      <x:c r="G18" s="263"/>
      <x:c r="H18" s="263"/>
      <x:c r="I18" s="263"/>
      <x:c r="J18" s="265"/>
      <x:c r="K18" s="266"/>
      <x:c r="L18" s="161">
        <x:f>SUM(L16:L17)</x:f>
        <x:v>18939200</x:v>
      </x:c>
      <x:c r="M18" s="161">
        <x:f>SUM(M16:M17)</x:f>
        <x:v>18939000</x:v>
      </x:c>
    </x:row>
    <x:row r="19" spans="2:13" customHeight="1">
      <x:c r="B19" s="224" t="s">
        <x:v>13</x:v>
      </x:c>
      <x:c r="C19" s="225"/>
      <x:c r="D19" s="226"/>
      <x:c r="E19" s="225"/>
      <x:c r="F19" s="225"/>
      <x:c r="G19" s="225"/>
      <x:c r="H19" s="225"/>
      <x:c r="I19" s="225"/>
      <x:c r="J19" s="227"/>
      <x:c r="K19" s="228"/>
      <x:c r="L19" s="60">
        <x:f>SUM(L18,L15,L11,L7)</x:f>
        <x:v>402700600</x:v>
      </x:c>
      <x:c r="M19" s="60">
        <x:f>SUM(M18,M15,M11,M7)</x:f>
        <x:v>402701000</x:v>
      </x:c>
    </x:row>
    <x:row r="20" spans="1:13" s="2" customFormat="1" ht="9" customHeight="1">
      <x:c r="A20" s="18"/>
      <x:c r="B20" s="61"/>
      <x:c r="C20" s="61"/>
      <x:c r="D20" s="62"/>
      <x:c r="E20" s="61"/>
      <x:c r="F20" s="61"/>
      <x:c r="G20" s="61"/>
      <x:c r="H20" s="61"/>
      <x:c r="I20" s="61"/>
      <x:c r="J20" s="63"/>
      <x:c r="K20" s="61"/>
      <x:c r="L20" s="64"/>
      <x:c r="M20" s="64"/>
    </x:row>
    <x:row r="21" spans="1:13" s="2" customFormat="1" customHeight="1">
      <x:c r="A21" s="1"/>
      <x:c r="B21" s="7" t="s">
        <x:v>9</x:v>
      </x:c>
      <x:c r="C21" s="8" t="s">
        <x:v>131</x:v>
      </x:c>
      <x:c r="D21" s="9" t="s">
        <x:v>33</x:v>
      </x:c>
      <x:c r="E21" s="244" t="s">
        <x:v>71</x:v>
      </x:c>
      <x:c r="F21" s="245"/>
      <x:c r="G21" s="245"/>
      <x:c r="H21" s="245"/>
      <x:c r="I21" s="245"/>
      <x:c r="J21" s="245"/>
      <x:c r="K21" s="245"/>
      <x:c r="L21" s="245"/>
      <x:c r="M21" s="246"/>
    </x:row>
    <x:row r="22" spans="1:13" s="2" customFormat="1" customHeight="1">
      <x:c r="A22" s="1"/>
      <x:c r="B22" s="254" t="s">
        <x:v>125</x:v>
      </x:c>
      <x:c r="C22" s="229" t="s">
        <x:v>45</x:v>
      </x:c>
      <x:c r="D22" s="215">
        <x:f>SUM(M24)</x:f>
        <x:v>342360000</x:v>
      </x:c>
      <x:c r="E22" s="65" t="s">
        <x:v>130</x:v>
      </x:c>
      <x:c r="F22" s="66" t="s">
        <x:v>21</x:v>
      </x:c>
      <x:c r="G22" s="66" t="s">
        <x:v>126</x:v>
      </x:c>
      <x:c r="H22" s="232">
        <x:v>0.40679999999999999</x:v>
      </x:c>
      <x:c r="I22" s="233"/>
      <x:c r="J22" s="234"/>
      <x:c r="K22" s="235"/>
      <x:c r="L22" s="16">
        <x:f>L7*40.68%</x:f>
        <x:v>139271885.28</x:v>
      </x:c>
      <x:c r="M22" s="16">
        <x:f>ROUNDUP(L22,-3)</x:f>
        <x:v>139272000</x:v>
      </x:c>
    </x:row>
    <x:row r="23" spans="1:13" s="2" customFormat="1" customHeight="1">
      <x:c r="A23" s="1"/>
      <x:c r="B23" s="255"/>
      <x:c r="C23" s="230"/>
      <x:c r="D23" s="216"/>
      <x:c r="E23" s="65" t="s">
        <x:v>128</x:v>
      </x:c>
      <x:c r="F23" s="66" t="s">
        <x:v>21</x:v>
      </x:c>
      <x:c r="G23" s="66" t="s">
        <x:v>126</x:v>
      </x:c>
      <x:c r="H23" s="232">
        <x:v>0.59319999999999995</x:v>
      </x:c>
      <x:c r="I23" s="233"/>
      <x:c r="J23" s="234"/>
      <x:c r="K23" s="235"/>
      <x:c r="L23" s="41">
        <x:f>L7*59.32%</x:f>
        <x:v>203087714.71999997</x:v>
      </x:c>
      <x:c r="M23" s="41">
        <x:f>ROUND(L23,-3)</x:f>
        <x:v>203088000</x:v>
      </x:c>
    </x:row>
    <x:row r="24" spans="1:13" s="2" customFormat="1" customHeight="1">
      <x:c r="A24" s="1"/>
      <x:c r="B24" s="255"/>
      <x:c r="C24" s="231"/>
      <x:c r="D24" s="218"/>
      <x:c r="E24" s="219" t="s">
        <x:v>136</x:v>
      </x:c>
      <x:c r="F24" s="220"/>
      <x:c r="G24" s="221"/>
      <x:c r="H24" s="221"/>
      <x:c r="I24" s="221"/>
      <x:c r="J24" s="222"/>
      <x:c r="K24" s="223"/>
      <x:c r="L24" s="29">
        <x:f>SUM(L22:L23)</x:f>
        <x:v>342359600</x:v>
      </x:c>
      <x:c r="M24" s="29">
        <x:f>ROUNDUP(L24,-3)</x:f>
        <x:v>342360000</x:v>
      </x:c>
    </x:row>
    <x:row r="25" spans="1:13" s="2" customFormat="1" customHeight="1">
      <x:c r="A25" s="1"/>
      <x:c r="B25" s="255"/>
      <x:c r="C25" s="67" t="s">
        <x:v>54</x:v>
      </x:c>
      <x:c r="D25" s="68">
        <x:f>SUM(M25)</x:f>
        <x:v>12454000</x:v>
      </x:c>
      <x:c r="E25" s="66" t="s">
        <x:v>79</x:v>
      </x:c>
      <x:c r="F25" s="37">
        <x:f>SUM(F8:F10)</x:f>
        <x:v>3330</x:v>
      </x:c>
      <x:c r="G25" s="69" t="s">
        <x:v>36</x:v>
      </x:c>
      <x:c r="H25" s="70">
        <x:f>SUM(H8)</x:f>
        <x:v>187</x:v>
      </x:c>
      <x:c r="I25" s="66" t="s">
        <x:v>34</x:v>
      </x:c>
      <x:c r="J25" s="39">
        <x:f>SUM(J8)</x:f>
        <x:v>20</x:v>
      </x:c>
      <x:c r="K25" s="71" t="s">
        <x:v>30</x:v>
      </x:c>
      <x:c r="L25" s="72">
        <x:f>F25*H25*J25</x:f>
        <x:v>12454200</x:v>
      </x:c>
      <x:c r="M25" s="29">
        <x:f>ROUNDUP(L25,-3)-1000</x:f>
        <x:v>12454000</x:v>
      </x:c>
    </x:row>
    <x:row r="26" spans="1:14" s="2" customFormat="1" customHeight="1">
      <x:c r="A26" s="1"/>
      <x:c r="B26" s="255"/>
      <x:c r="C26" s="74" t="s">
        <x:v>40</x:v>
      </x:c>
      <x:c r="D26" s="75">
        <x:f>SUM(M26)</x:f>
        <x:v>28948000</x:v>
      </x:c>
      <x:c r="E26" s="42" t="s">
        <x:v>78</x:v>
      </x:c>
      <x:c r="F26" s="76">
        <x:f>SUM(F12:F14)</x:f>
        <x:v>4300</x:v>
      </x:c>
      <x:c r="G26" s="42" t="s">
        <x:v>36</x:v>
      </x:c>
      <x:c r="H26" s="70">
        <x:f>SUM(H12)</x:f>
        <x:v>187</x:v>
      </x:c>
      <x:c r="I26" s="42" t="s">
        <x:v>34</x:v>
      </x:c>
      <x:c r="J26" s="77">
        <x:f>SUM(J12)</x:f>
        <x:v>36</x:v>
      </x:c>
      <x:c r="K26" s="43" t="s">
        <x:v>30</x:v>
      </x:c>
      <x:c r="L26" s="44">
        <x:f>F26*H26*J26</x:f>
        <x:v>28947600</x:v>
      </x:c>
      <x:c r="M26" s="29">
        <x:f>ROUNDUP(L26,-3)</x:f>
        <x:v>28948000</x:v>
      </x:c>
      <x:c r="N26" s="27"/>
    </x:row>
    <x:row r="27" spans="1:13" s="2" customFormat="1" customHeight="1">
      <x:c r="A27" s="1"/>
      <x:c r="B27" s="255"/>
      <x:c r="C27" s="78" t="s">
        <x:v>62</x:v>
      </x:c>
      <x:c r="D27" s="79">
        <x:f>L27</x:f>
        <x:v>18939200</x:v>
      </x:c>
      <x:c r="E27" s="69" t="s">
        <x:v>62</x:v>
      </x:c>
      <x:c r="F27" s="80">
        <x:v>380</x:v>
      </x:c>
      <x:c r="G27" s="69" t="s">
        <x:v>36</x:v>
      </x:c>
      <x:c r="H27" s="70">
        <x:f>SUM(H16)</x:f>
        <x:v>178</x:v>
      </x:c>
      <x:c r="I27" s="69" t="s">
        <x:v>34</x:v>
      </x:c>
      <x:c r="J27" s="162">
        <x:v>280</x:v>
      </x:c>
      <x:c r="K27" s="81" t="s">
        <x:v>30</x:v>
      </x:c>
      <x:c r="L27" s="73">
        <x:f>F27*H27*J27</x:f>
        <x:v>18939200</x:v>
      </x:c>
      <x:c r="M27" s="29">
        <x:f>ROUNDUP(L27,-3)-1000</x:f>
        <x:v>18939000</x:v>
      </x:c>
    </x:row>
    <x:row r="28" spans="1:13" s="2" customFormat="1" customHeight="1">
      <x:c r="A28" s="18"/>
      <x:c r="B28" s="255"/>
      <x:c r="C28" s="45"/>
      <x:c r="D28" s="46">
        <x:f>SUM(D17)</x:f>
        <x:v>0</x:v>
      </x:c>
      <x:c r="E28" s="47"/>
      <x:c r="F28" s="48"/>
      <x:c r="G28" s="47"/>
      <x:c r="H28" s="49"/>
      <x:c r="I28" s="47"/>
      <x:c r="J28" s="50"/>
      <x:c r="K28" s="51"/>
      <x:c r="L28" s="44">
        <x:f>SUM(D28)</x:f>
        <x:v>0</x:v>
      </x:c>
      <x:c r="M28" s="44">
        <x:f>SUM(L28)</x:f>
        <x:v>0</x:v>
      </x:c>
    </x:row>
    <x:row r="29" spans="1:13" s="2" customFormat="1" customHeight="1">
      <x:c r="A29" s="18"/>
      <x:c r="B29" s="256"/>
      <x:c r="C29" s="52"/>
      <x:c r="D29" s="53"/>
      <x:c r="E29" s="54"/>
      <x:c r="F29" s="55"/>
      <x:c r="G29" s="54"/>
      <x:c r="H29" s="56"/>
      <x:c r="I29" s="54"/>
      <x:c r="J29" s="57"/>
      <x:c r="K29" s="58"/>
      <x:c r="L29" s="59">
        <x:f>SUM(D29:K29)</x:f>
        <x:v>0</x:v>
      </x:c>
      <x:c r="M29" s="59">
        <x:f>SUM(L29)</x:f>
        <x:v>0</x:v>
      </x:c>
    </x:row>
    <x:row r="30" spans="1:14" s="2" customFormat="1" customHeight="1">
      <x:c r="A30" s="1"/>
      <x:c r="B30" s="224" t="s">
        <x:v>13</x:v>
      </x:c>
      <x:c r="C30" s="225"/>
      <x:c r="D30" s="226"/>
      <x:c r="E30" s="225"/>
      <x:c r="F30" s="225"/>
      <x:c r="G30" s="225"/>
      <x:c r="H30" s="225"/>
      <x:c r="I30" s="225"/>
      <x:c r="J30" s="227"/>
      <x:c r="K30" s="228"/>
      <x:c r="L30" s="60">
        <x:f>SUM(L24,L25,L26,L27,L28,L29)</x:f>
        <x:v>402700600</x:v>
      </x:c>
      <x:c r="M30" s="60">
        <x:f>SUM(M29,M28,M24,M25,M26,M27)</x:f>
        <x:v>402701000</x:v>
      </x:c>
      <x:c r="N30" s="27"/>
    </x:row>
    <x:row r="31" spans="1:13" s="2" customFormat="1" ht="24.75" customHeight="1">
      <x:c r="A31" s="18"/>
      <x:c r="B31" s="61"/>
      <x:c r="C31" s="61"/>
      <x:c r="D31" s="62"/>
      <x:c r="E31" s="61"/>
      <x:c r="F31" s="61"/>
      <x:c r="G31" s="61"/>
      <x:c r="H31" s="61"/>
      <x:c r="I31" s="61"/>
      <x:c r="J31" s="63"/>
      <x:c r="K31" s="61"/>
      <x:c r="L31" s="64"/>
      <x:c r="M31" s="64"/>
    </x:row>
    <x:row r="32" spans="1:13" s="2" customFormat="1" customHeight="1">
      <x:c r="A32" s="18"/>
      <x:c r="B32" s="242" t="s">
        <x:v>18</x:v>
      </x:c>
      <x:c r="C32" s="236" t="s">
        <x:v>20</x:v>
      </x:c>
      <x:c r="D32" s="236"/>
      <x:c r="E32" s="236"/>
      <x:c r="F32" s="258" t="s">
        <x:v>17</x:v>
      </x:c>
      <x:c r="G32" s="236" t="s">
        <x:v>16</x:v>
      </x:c>
      <x:c r="H32" s="237"/>
      <x:c r="I32" s="236" t="s">
        <x:v>13</x:v>
      </x:c>
      <x:c r="J32" s="237"/>
      <x:c r="L32" s="27"/>
      <x:c r="M32" s="27"/>
    </x:row>
    <x:row r="33" spans="1:13" s="2" customFormat="1" customHeight="1">
      <x:c r="A33" s="18"/>
      <x:c r="B33" s="243"/>
      <x:c r="C33" s="82" t="s">
        <x:v>14</x:v>
      </x:c>
      <x:c r="D33" s="82" t="s">
        <x:v>19</x:v>
      </x:c>
      <x:c r="E33" s="82" t="s">
        <x:v>23</x:v>
      </x:c>
      <x:c r="F33" s="258"/>
      <x:c r="G33" s="238"/>
      <x:c r="H33" s="239"/>
      <x:c r="I33" s="238"/>
      <x:c r="J33" s="239"/>
      <x:c r="K33" s="83"/>
      <x:c r="L33" s="84"/>
      <x:c r="M33" s="85"/>
    </x:row>
    <x:row r="34" spans="1:13" s="2" customFormat="1" customHeight="1">
      <x:c r="A34" s="18"/>
      <x:c r="B34" s="86" t="s">
        <x:v>15</x:v>
      </x:c>
      <x:c r="C34" s="87">
        <x:f>SUM(F4)</x:f>
        <x:v>2930</x:v>
      </x:c>
      <x:c r="D34" s="87">
        <x:f>C34-190</x:f>
        <x:v>2740</x:v>
      </x:c>
      <x:c r="E34" s="87">
        <x:f>C34+300</x:f>
        <x:v>3230</x:v>
      </x:c>
      <x:c r="F34" s="88">
        <x:f>SUM(F5)</x:f>
        <x:v>400</x:v>
      </x:c>
      <x:c r="G34" s="240">
        <x:f>SUM(F6)</x:f>
        <x:v>650</x:v>
      </x:c>
      <x:c r="H34" s="241"/>
      <x:c r="I34" s="240">
        <x:f>SUM(C34,F34,G34)</x:f>
        <x:v>3980</x:v>
      </x:c>
      <x:c r="J34" s="241"/>
      <x:c r="K34" s="89"/>
      <x:c r="L34" s="89"/>
      <x:c r="M34" s="89"/>
    </x:row>
    <x:row r="35" spans="1:13" s="2" customFormat="1" customHeight="1">
      <x:c r="A35" s="18"/>
      <x:c r="B35" s="90" t="s">
        <x:v>132</x:v>
      </x:c>
      <x:c r="C35" s="284">
        <x:f>SUM(M4,M8,M12)</x:f>
        <x:v>282969000</x:v>
      </x:c>
      <x:c r="D35" s="285"/>
      <x:c r="E35" s="285"/>
      <x:c r="F35" s="286">
        <x:f>SUM(M5,M9,M13)</x:f>
        <x:v>38073000</x:v>
      </x:c>
      <x:c r="G35" s="285">
        <x:f>SUM(M6,M10,M14)</x:f>
        <x:v>62720000</x:v>
      </x:c>
      <x:c r="H35" s="287"/>
      <x:c r="I35" s="247">
        <x:f>SUM(C35:H35)</x:f>
        <x:v>383762000</x:v>
      </x:c>
      <x:c r="J35" s="248"/>
      <x:c r="K35" s="89"/>
      <x:c r="L35" s="89"/>
      <x:c r="M35" s="89"/>
    </x:row>
    <x:row r="36" spans="3:13" customHeight="1">
      <x:c r="C36" s="27"/>
      <x:c r="E36" s="10"/>
      <x:c r="F36" s="27"/>
      <x:c r="G36" s="27"/>
      <x:c r="H36" s="89"/>
      <x:c r="I36" s="89"/>
      <x:c r="J36" s="89"/>
      <x:c r="K36" s="84"/>
      <x:c r="L36" s="84"/>
      <x:c r="M36" s="84"/>
    </x:row>
    <x:row r="37" spans="10:10" customHeight="1">
      <x:c r="J37" s="2" t="s">
        <x:v>127</x:v>
      </x:c>
    </x:row>
    <x:row r="39" spans="10:10" customHeight="1">
      <x:c r="J39" s="27"/>
    </x:row>
    <x:row r="40" spans="1:1" s="2" customFormat="1" customHeight="1">
      <x:c r="A40" s="1"/>
    </x:row>
  </x:sheetData>
  <x:mergeCells count="36">
    <x:mergeCell ref="D4:D7"/>
    <x:mergeCell ref="D8:D11"/>
    <x:mergeCell ref="E7:K7"/>
    <x:mergeCell ref="E11:K11"/>
    <x:mergeCell ref="B19:K19"/>
    <x:mergeCell ref="B30:K30"/>
    <x:mergeCell ref="E24:K24"/>
    <x:mergeCell ref="C22:C24"/>
    <x:mergeCell ref="D22:D24"/>
    <x:mergeCell ref="H23:K23"/>
    <x:mergeCell ref="C32:E32"/>
    <x:mergeCell ref="G32:H33"/>
    <x:mergeCell ref="G34:H34"/>
    <x:mergeCell ref="B32:B33"/>
    <x:mergeCell ref="E3:M3"/>
    <x:mergeCell ref="E21:M21"/>
    <x:mergeCell ref="B1:M1"/>
    <x:mergeCell ref="D12:D15"/>
    <x:mergeCell ref="E15:K15"/>
    <x:mergeCell ref="C35:E35"/>
    <x:mergeCell ref="G35:H35"/>
    <x:mergeCell ref="C4:C5"/>
    <x:mergeCell ref="I32:J33"/>
    <x:mergeCell ref="I34:J34"/>
    <x:mergeCell ref="I35:J35"/>
    <x:mergeCell ref="C8:C9"/>
    <x:mergeCell ref="C12:C13"/>
    <x:mergeCell ref="C14:C15"/>
    <x:mergeCell ref="B4:B18"/>
    <x:mergeCell ref="B22:B29"/>
    <x:mergeCell ref="H22:K22"/>
    <x:mergeCell ref="F2:I2"/>
    <x:mergeCell ref="F32:F33"/>
    <x:mergeCell ref="C16:C18"/>
    <x:mergeCell ref="D16:D18"/>
    <x:mergeCell ref="E18:K18"/>
  </x:mergeCells>
  <x:pageMargins left="0.11708333343267441" right="0.25736111402511597" top="0.24319444596767426" bottom="0.042916666716337204" header="0.51138889789581299" footer="0.3309722244739532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K48"/>
  <x:sheetViews>
    <x:sheetView topLeftCell="B18" zoomScaleNormal="100" zoomScaleSheetLayoutView="75" workbookViewId="0">
      <x:selection activeCell="I31" activeCellId="0" sqref="I31:I31"/>
    </x:sheetView>
  </x:sheetViews>
  <x:sheetFormatPr defaultColWidth="8.88671875" defaultRowHeight="16.5" customHeight="1"/>
  <x:cols>
    <x:col min="1" max="1" width="2.77734375" style="1" customWidth="1"/>
    <x:col min="2" max="2" width="13" style="91" customWidth="1"/>
    <x:col min="3" max="3" width="9.109375" style="92" bestFit="1" customWidth="1"/>
    <x:col min="4" max="4" width="16.984375" style="91" bestFit="1" customWidth="1"/>
    <x:col min="5" max="5" width="15.859375" style="91" bestFit="1" customWidth="1"/>
    <x:col min="6" max="6" width="27.5546875" style="91" customWidth="1"/>
    <x:col min="7" max="7" width="14.625" style="93" bestFit="1" customWidth="1"/>
    <x:col min="8" max="8" width="0.5546875" style="94" customWidth="1"/>
    <x:col min="9" max="9" width="18" style="94" customWidth="1"/>
    <x:col min="10" max="10" width="17.890625" style="91" customWidth="1"/>
    <x:col min="11" max="11" width="14.4453125" style="91" customWidth="1"/>
    <x:col min="12" max="256" width="8.88671875" style="91"/>
    <x:col min="257" max="16384" width="8.88671875" style="5"/>
  </x:cols>
  <x:sheetData>
    <x:row r="1" spans="1:9" s="91" customFormat="1" ht="21.75" customHeight="1">
      <x:c r="A1" s="96"/>
      <x:c r="B1" s="206" t="s">
        <x:v>11</x:v>
      </x:c>
      <x:c r="C1" s="206"/>
      <x:c r="D1" s="206"/>
      <x:c r="E1" s="206"/>
      <x:c r="F1" s="206"/>
      <x:c r="G1" s="206"/>
      <x:c r="H1" s="206"/>
      <x:c r="I1" s="206"/>
    </x:row>
    <x:row r="2" spans="1:9" s="91" customFormat="1" ht="8.25" customHeight="1">
      <x:c r="A2" s="96"/>
      <x:c r="B2" s="97"/>
      <x:c r="C2" s="97"/>
      <x:c r="D2" s="97"/>
      <x:c r="E2" s="97"/>
      <x:c r="F2" s="97"/>
      <x:c r="G2" s="97"/>
      <x:c r="H2" s="97"/>
      <x:c r="I2" s="97"/>
    </x:row>
    <x:row r="3" spans="2:10" ht="16" customHeight="1">
      <x:c r="B3" s="98" t="s">
        <x:v>9</x:v>
      </x:c>
      <x:c r="C3" s="99" t="s">
        <x:v>8</x:v>
      </x:c>
      <x:c r="D3" s="99" t="s">
        <x:v>4</x:v>
      </x:c>
      <x:c r="E3" s="99" t="s">
        <x:v>3</x:v>
      </x:c>
      <x:c r="F3" s="99" t="s">
        <x:v>6</x:v>
      </x:c>
      <x:c r="G3" s="100" t="s">
        <x:v>10</x:v>
      </x:c>
      <x:c r="H3" s="101" t="s">
        <x:v>7</x:v>
      </x:c>
      <x:c r="I3" s="102" t="s">
        <x:v>7</x:v>
      </x:c>
      <x:c r="J3" s="26" t="s">
        <x:v>93</x:v>
      </x:c>
    </x:row>
    <x:row r="4" spans="2:10" s="91" customFormat="1" ht="16" customHeight="1">
      <x:c r="B4" s="213" t="s">
        <x:v>125</x:v>
      </x:c>
      <x:c r="C4" s="175" t="s">
        <x:v>5</x:v>
      </x:c>
      <x:c r="D4" s="104" t="s">
        <x:v>98</x:v>
      </x:c>
      <x:c r="E4" s="104" t="s">
        <x:v>59</x:v>
      </x:c>
      <x:c r="F4" s="105" t="s">
        <x:v>76</x:v>
      </x:c>
      <x:c r="G4" s="106" t="s">
        <x:v>135</x:v>
      </x:c>
      <x:c r="H4" s="107">
        <x:f>SUM(세입!M22)</x:f>
        <x:v>139272000</x:v>
      </x:c>
      <x:c r="I4" s="108">
        <x:f>ROUND(H4,-3)</x:f>
        <x:v>139272000</x:v>
      </x:c>
      <x:c r="J4" s="94"/>
    </x:row>
    <x:row r="5" spans="2:10" s="91" customFormat="1" ht="16" customHeight="1">
      <x:c r="B5" s="212"/>
      <x:c r="C5" s="175" t="s">
        <x:v>5</x:v>
      </x:c>
      <x:c r="D5" s="104" t="s">
        <x:v>98</x:v>
      </x:c>
      <x:c r="E5" s="104" t="s">
        <x:v>59</x:v>
      </x:c>
      <x:c r="F5" s="105" t="s">
        <x:v>101</x:v>
      </x:c>
      <x:c r="G5" s="109"/>
      <x:c r="H5" s="110">
        <x:f>세입!M4-H4</x:f>
        <x:v>112767000</x:v>
      </x:c>
      <x:c r="I5" s="108">
        <x:f>ROUND(H5,-3)</x:f>
        <x:v>112767000</x:v>
      </x:c>
      <x:c r="J5" s="94" t="s">
        <x:v>102</x:v>
      </x:c>
    </x:row>
    <x:row r="6" spans="2:10" s="91" customFormat="1" ht="16" customHeight="1">
      <x:c r="B6" s="214"/>
      <x:c r="C6" s="175" t="s">
        <x:v>5</x:v>
      </x:c>
      <x:c r="D6" s="163" t="s">
        <x:v>115</x:v>
      </x:c>
      <x:c r="E6" s="163" t="s">
        <x:v>59</x:v>
      </x:c>
      <x:c r="F6" s="163" t="s">
        <x:v>82</x:v>
      </x:c>
      <x:c r="G6" s="163"/>
      <x:c r="H6" s="164">
        <x:f>세입!M12</x:f>
        <x:v>21879000</x:v>
      </x:c>
      <x:c r="I6" s="165">
        <x:f>ROUND(H6,-3)</x:f>
        <x:v>21879000</x:v>
      </x:c>
      <x:c r="J6" s="94"/>
    </x:row>
    <x:row r="7" spans="2:9" s="91" customFormat="1" ht="16" customHeight="1">
      <x:c r="B7" s="185" t="s">
        <x:v>61</x:v>
      </x:c>
      <x:c r="C7" s="188"/>
      <x:c r="D7" s="188"/>
      <x:c r="E7" s="188"/>
      <x:c r="F7" s="188"/>
      <x:c r="G7" s="187"/>
      <x:c r="H7" s="111">
        <x:f>SUM(H4:H6)</x:f>
        <x:v>273918000</x:v>
      </x:c>
      <x:c r="I7" s="112">
        <x:f>SUM(I4:I6)</x:f>
        <x:v>273918000</x:v>
      </x:c>
    </x:row>
    <x:row r="8" spans="2:9" s="91" customFormat="1" ht="16" customHeight="1">
      <x:c r="B8" s="211" t="s">
        <x:v>125</x:v>
      </x:c>
      <x:c r="C8" s="172" t="s">
        <x:v>5</x:v>
      </x:c>
      <x:c r="D8" s="169" t="s">
        <x:v>52</x:v>
      </x:c>
      <x:c r="E8" s="169" t="s">
        <x:v>58</x:v>
      </x:c>
      <x:c r="F8" s="169" t="s">
        <x:v>53</x:v>
      </x:c>
      <x:c r="G8" s="106" t="s">
        <x:v>138</x:v>
      </x:c>
      <x:c r="H8" s="113">
        <x:f>8000000-H9-H33</x:f>
        <x:v>4334600</x:v>
      </x:c>
      <x:c r="I8" s="114">
        <x:f>ROUNDUP(H8,-3)</x:f>
        <x:v>4335000</x:v>
      </x:c>
    </x:row>
    <x:row r="9" spans="2:9" s="91" customFormat="1" ht="16" customHeight="1">
      <x:c r="B9" s="212"/>
      <x:c r="C9" s="173" t="s">
        <x:v>5</x:v>
      </x:c>
      <x:c r="D9" s="170" t="s">
        <x:v>83</x:v>
      </x:c>
      <x:c r="E9" s="170" t="s">
        <x:v>58</x:v>
      </x:c>
      <x:c r="F9" s="170" t="s">
        <x:v>114</x:v>
      </x:c>
      <x:c r="G9" s="170"/>
      <x:c r="H9" s="178">
        <x:f>세입!M13</x:f>
        <x:v>2693000</x:v>
      </x:c>
      <x:c r="I9" s="114">
        <x:f>ROUNDUP(H9,-3)</x:f>
        <x:v>2693000</x:v>
      </x:c>
    </x:row>
    <x:row r="10" spans="2:9" s="91" customFormat="1" ht="16" customHeight="1">
      <x:c r="B10" s="212"/>
      <x:c r="C10" s="208" t="s">
        <x:v>22</x:v>
      </x:c>
      <x:c r="D10" s="209"/>
      <x:c r="E10" s="209"/>
      <x:c r="F10" s="209"/>
      <x:c r="G10" s="210"/>
      <x:c r="H10" s="171">
        <x:f>SUM(H8:H9)</x:f>
        <x:v>7027600</x:v>
      </x:c>
      <x:c r="I10" s="129">
        <x:f>SUM(I8:I9)</x:f>
        <x:v>7028000</x:v>
      </x:c>
    </x:row>
    <x:row r="11" spans="2:9" s="91" customFormat="1" ht="16" customHeight="1">
      <x:c r="B11" s="212"/>
      <x:c r="C11" s="174" t="s">
        <x:v>5</x:v>
      </x:c>
      <x:c r="D11" s="168" t="s">
        <x:v>52</x:v>
      </x:c>
      <x:c r="E11" s="168" t="s">
        <x:v>58</x:v>
      </x:c>
      <x:c r="F11" s="168" t="s">
        <x:v>77</x:v>
      </x:c>
      <x:c r="G11" s="177" t="s">
        <x:v>145</x:v>
      </x:c>
      <x:c r="H11" s="113">
        <x:f>350000*10</x:f>
        <x:v>3500000</x:v>
      </x:c>
      <x:c r="I11" s="114">
        <x:f t="shared" ref="I11:I17" si="0">ROUNDUP(H11,-3)</x:f>
        <x:v>3500000</x:v>
      </x:c>
    </x:row>
    <x:row r="12" spans="2:10" s="91" customFormat="1" ht="16" customHeight="1">
      <x:c r="B12" s="212"/>
      <x:c r="C12" s="175" t="s">
        <x:v>5</x:v>
      </x:c>
      <x:c r="D12" s="104" t="s">
        <x:v>52</x:v>
      </x:c>
      <x:c r="E12" s="104" t="s">
        <x:v>41</x:v>
      </x:c>
      <x:c r="F12" s="104" t="s">
        <x:v>85</x:v>
      </x:c>
      <x:c r="G12" s="106" t="s">
        <x:v>140</x:v>
      </x:c>
      <x:c r="H12" s="113">
        <x:f>633200*10</x:f>
        <x:v>6332000</x:v>
      </x:c>
      <x:c r="I12" s="114">
        <x:f t="shared" si="0"/>
        <x:v>6332000</x:v>
      </x:c>
      <x:c r="J12" s="94"/>
    </x:row>
    <x:row r="13" spans="2:9" s="91" customFormat="1" ht="16" customHeight="1">
      <x:c r="B13" s="212"/>
      <x:c r="C13" s="175" t="s">
        <x:v>5</x:v>
      </x:c>
      <x:c r="D13" s="104" t="s">
        <x:v>52</x:v>
      </x:c>
      <x:c r="E13" s="104" t="s">
        <x:v>58</x:v>
      </x:c>
      <x:c r="F13" s="104" t="s">
        <x:v>89</x:v>
      </x:c>
      <x:c r="G13" s="106" t="s">
        <x:v>84</x:v>
      </x:c>
      <x:c r="H13" s="113">
        <x:f>15000*2</x:f>
        <x:v>30000</x:v>
      </x:c>
      <x:c r="I13" s="114">
        <x:f t="shared" si="0"/>
        <x:v>30000</x:v>
      </x:c>
    </x:row>
    <x:row r="14" spans="2:9" s="91" customFormat="1" ht="16" customHeight="1">
      <x:c r="B14" s="212"/>
      <x:c r="C14" s="175" t="s">
        <x:v>5</x:v>
      </x:c>
      <x:c r="D14" s="104" t="s">
        <x:v>52</x:v>
      </x:c>
      <x:c r="E14" s="104" t="s">
        <x:v>58</x:v>
      </x:c>
      <x:c r="F14" s="176" t="s">
        <x:v>46</x:v>
      </x:c>
      <x:c r="G14" s="106" t="s">
        <x:v>94</x:v>
      </x:c>
      <x:c r="H14" s="113">
        <x:f>30000*7</x:f>
        <x:v>210000</x:v>
      </x:c>
      <x:c r="I14" s="114">
        <x:f t="shared" si="0"/>
        <x:v>210000</x:v>
      </x:c>
    </x:row>
    <x:row r="15" spans="2:9" s="91" customFormat="1" ht="16" customHeight="1">
      <x:c r="B15" s="212"/>
      <x:c r="C15" s="175" t="s">
        <x:v>5</x:v>
      </x:c>
      <x:c r="D15" s="104" t="s">
        <x:v>52</x:v>
      </x:c>
      <x:c r="E15" s="104" t="s">
        <x:v>56</x:v>
      </x:c>
      <x:c r="F15" s="104" t="s">
        <x:v>56</x:v>
      </x:c>
      <x:c r="G15" s="106" t="s">
        <x:v>112</x:v>
      </x:c>
      <x:c r="H15" s="113">
        <x:f>300000*10</x:f>
        <x:v>3000000</x:v>
      </x:c>
      <x:c r="I15" s="114">
        <x:f t="shared" si="0"/>
        <x:v>3000000</x:v>
      </x:c>
    </x:row>
    <x:row r="16" spans="2:9" s="91" customFormat="1" ht="16" customHeight="1">
      <x:c r="B16" s="212"/>
      <x:c r="C16" s="175" t="s">
        <x:v>5</x:v>
      </x:c>
      <x:c r="D16" s="104" t="s">
        <x:v>52</x:v>
      </x:c>
      <x:c r="E16" s="104" t="s">
        <x:v>41</x:v>
      </x:c>
      <x:c r="F16" s="104" t="s">
        <x:v>55</x:v>
      </x:c>
      <x:c r="G16" s="106" t="s">
        <x:v>118</x:v>
      </x:c>
      <x:c r="H16" s="113">
        <x:f>200000*10</x:f>
        <x:v>2000000</x:v>
      </x:c>
      <x:c r="I16" s="114">
        <x:f t="shared" si="0"/>
        <x:v>2000000</x:v>
      </x:c>
    </x:row>
    <x:row r="17" spans="2:9" s="91" customFormat="1" ht="16" customHeight="1">
      <x:c r="B17" s="212"/>
      <x:c r="C17" s="175" t="s">
        <x:v>5</x:v>
      </x:c>
      <x:c r="D17" s="104" t="s">
        <x:v>52</x:v>
      </x:c>
      <x:c r="E17" s="104" t="s">
        <x:v>133</x:v>
      </x:c>
      <x:c r="F17" s="176" t="s">
        <x:v>49</x:v>
      </x:c>
      <x:c r="G17" s="115" t="s">
        <x:v>109</x:v>
      </x:c>
      <x:c r="H17" s="113">
        <x:f>1500000*10</x:f>
        <x:v>15000000</x:v>
      </x:c>
      <x:c r="I17" s="114">
        <x:f t="shared" si="0"/>
        <x:v>15000000</x:v>
      </x:c>
    </x:row>
    <x:row r="18" spans="2:11" s="91" customFormat="1" ht="16" customHeight="1">
      <x:c r="B18" s="185" t="s">
        <x:v>61</x:v>
      </x:c>
      <x:c r="C18" s="186"/>
      <x:c r="D18" s="186"/>
      <x:c r="E18" s="186"/>
      <x:c r="F18" s="186"/>
      <x:c r="G18" s="187"/>
      <x:c r="H18" s="111">
        <x:f>SUM(H10:H17)</x:f>
        <x:v>37099600</x:v>
      </x:c>
      <x:c r="I18" s="112">
        <x:f>SUM(I10:I17)</x:f>
        <x:v>37100000</x:v>
      </x:c>
      <x:c r="J18" s="94"/>
      <x:c r="K18" s="94"/>
    </x:row>
    <x:row r="19" spans="2:11" s="91" customFormat="1" ht="16" customHeight="1">
      <x:c r="B19" s="203" t="s">
        <x:v>125</x:v>
      </x:c>
      <x:c r="C19" s="103" t="s">
        <x:v>5</x:v>
      </x:c>
      <x:c r="D19" s="104" t="s">
        <x:v>68</x:v>
      </x:c>
      <x:c r="E19" s="104" t="s">
        <x:v>27</x:v>
      </x:c>
      <x:c r="F19" s="104" t="s">
        <x:v>16</x:v>
      </x:c>
      <x:c r="G19" s="106" t="s">
        <x:v>137</x:v>
      </x:c>
      <x:c r="H19" s="116">
        <x:f>38000000-H20-H34</x:f>
        <x:v>31193000</x:v>
      </x:c>
      <x:c r="I19" s="114">
        <x:f>ROUND(H19,-3)</x:f>
        <x:v>31193000</x:v>
      </x:c>
      <x:c r="J19" s="94"/>
      <x:c r="K19" s="94"/>
    </x:row>
    <x:row r="20" spans="2:11" s="91" customFormat="1" ht="16" customHeight="1">
      <x:c r="B20" s="204"/>
      <x:c r="C20" s="167" t="s">
        <x:v>5</x:v>
      </x:c>
      <x:c r="D20" s="166" t="s">
        <x:v>86</x:v>
      </x:c>
      <x:c r="E20" s="166" t="s">
        <x:v>27</x:v>
      </x:c>
      <x:c r="F20" s="166" t="s">
        <x:v>43</x:v>
      </x:c>
      <x:c r="G20" s="106"/>
      <x:c r="H20" s="179">
        <x:f>세입!M14</x:f>
        <x:v>4376000</x:v>
      </x:c>
      <x:c r="I20" s="114">
        <x:f>ROUND(H20,-3)</x:f>
        <x:v>4376000</x:v>
      </x:c>
      <x:c r="J20" s="94"/>
      <x:c r="K20" s="94"/>
    </x:row>
    <x:row r="21" spans="2:11" s="91" customFormat="1" ht="16" customHeight="1">
      <x:c r="B21" s="204"/>
      <x:c r="C21" s="208" t="s">
        <x:v>22</x:v>
      </x:c>
      <x:c r="D21" s="209"/>
      <x:c r="E21" s="209"/>
      <x:c r="F21" s="209"/>
      <x:c r="G21" s="210"/>
      <x:c r="H21" s="180">
        <x:f>SUM(H19:H20)</x:f>
        <x:v>35569000</x:v>
      </x:c>
      <x:c r="I21" s="127">
        <x:f>SUM(I19:I20)</x:f>
        <x:v>35569000</x:v>
      </x:c>
      <x:c r="J21" s="94"/>
      <x:c r="K21" s="94"/>
    </x:row>
    <x:row r="22" spans="2:10" s="91" customFormat="1" ht="16" customHeight="1">
      <x:c r="B22" s="204"/>
      <x:c r="C22" s="103" t="s">
        <x:v>5</x:v>
      </x:c>
      <x:c r="D22" s="104" t="s">
        <x:v>68</x:v>
      </x:c>
      <x:c r="E22" s="104" t="s">
        <x:v>27</x:v>
      </x:c>
      <x:c r="F22" s="104" t="s">
        <x:v>60</x:v>
      </x:c>
      <x:c r="G22" s="117" t="s">
        <x:v>134</x:v>
      </x:c>
      <x:c r="H22" s="113">
        <x:f>4340670+4380860</x:f>
        <x:v>8721530</x:v>
      </x:c>
      <x:c r="I22" s="108">
        <x:f>ROUNDUP(H22,-3)</x:f>
        <x:v>8722000</x:v>
      </x:c>
      <x:c r="J22" s="94"/>
    </x:row>
    <x:row r="23" spans="2:10" s="91" customFormat="1" ht="16" customHeight="1">
      <x:c r="B23" s="204"/>
      <x:c r="C23" s="103" t="s">
        <x:v>5</x:v>
      </x:c>
      <x:c r="D23" s="104" t="s">
        <x:v>68</x:v>
      </x:c>
      <x:c r="E23" s="104" t="s">
        <x:v>27</x:v>
      </x:c>
      <x:c r="F23" s="104" t="s">
        <x:v>92</x:v>
      </x:c>
      <x:c r="G23" s="117" t="s">
        <x:v>70</x:v>
      </x:c>
      <x:c r="H23" s="113">
        <x:f>731500*2</x:f>
        <x:v>1463000</x:v>
      </x:c>
      <x:c r="I23" s="108">
        <x:f>ROUNDUP(H23,-3)</x:f>
        <x:v>1463000</x:v>
      </x:c>
      <x:c r="J23" s="94"/>
    </x:row>
    <x:row r="24" spans="2:10" ht="16" customHeight="1">
      <x:c r="B24" s="204"/>
      <x:c r="C24" s="103" t="s">
        <x:v>5</x:v>
      </x:c>
      <x:c r="D24" s="104" t="s">
        <x:v>68</x:v>
      </x:c>
      <x:c r="E24" s="104" t="s">
        <x:v>99</x:v>
      </x:c>
      <x:c r="F24" s="104" t="s">
        <x:v>63</x:v>
      </x:c>
      <x:c r="G24" s="118" t="s">
        <x:v>2</x:v>
      </x:c>
      <x:c r="H24" s="113">
        <x:f>119310*2*12</x:f>
        <x:v>2863440</x:v>
      </x:c>
      <x:c r="I24" s="108">
        <x:f>ROUND(H24,-3)</x:f>
        <x:v>2863000</x:v>
      </x:c>
      <x:c r="J24" s="94"/>
    </x:row>
    <x:row r="25" spans="2:9" ht="16" customHeight="1">
      <x:c r="B25" s="204"/>
      <x:c r="C25" s="103" t="s">
        <x:v>5</x:v>
      </x:c>
      <x:c r="D25" s="104" t="s">
        <x:v>68</x:v>
      </x:c>
      <x:c r="E25" s="104" t="s">
        <x:v>99</x:v>
      </x:c>
      <x:c r="F25" s="104" t="s">
        <x:v>50</x:v>
      </x:c>
      <x:c r="G25" s="118" t="s">
        <x:v>144</x:v>
      </x:c>
      <x:c r="H25" s="113">
        <x:f>57320*2*12</x:f>
        <x:v>1375680</x:v>
      </x:c>
      <x:c r="I25" s="108">
        <x:f t="shared" ref="I25:I30" si="1">ROUNDUP(H25,-3)</x:f>
        <x:v>1376000</x:v>
      </x:c>
    </x:row>
    <x:row r="26" spans="2:10" ht="16" customHeight="1">
      <x:c r="B26" s="204"/>
      <x:c r="C26" s="103" t="s">
        <x:v>5</x:v>
      </x:c>
      <x:c r="D26" s="104" t="s">
        <x:v>68</x:v>
      </x:c>
      <x:c r="E26" s="104" t="s">
        <x:v>99</x:v>
      </x:c>
      <x:c r="F26" s="104" t="s">
        <x:v>57</x:v>
      </x:c>
      <x:c r="G26" s="118" t="s">
        <x:v>143</x:v>
      </x:c>
      <x:c r="H26" s="113">
        <x:f>121030*2*12</x:f>
        <x:v>2904720</x:v>
      </x:c>
      <x:c r="I26" s="108">
        <x:f t="shared" si="1"/>
        <x:v>2905000</x:v>
      </x:c>
      <x:c r="J26" s="94"/>
    </x:row>
    <x:row r="27" spans="2:9" ht="16" customHeight="1">
      <x:c r="B27" s="204"/>
      <x:c r="C27" s="103" t="s">
        <x:v>5</x:v>
      </x:c>
      <x:c r="D27" s="104" t="s">
        <x:v>68</x:v>
      </x:c>
      <x:c r="E27" s="104" t="s">
        <x:v>68</x:v>
      </x:c>
      <x:c r="F27" s="104" t="s">
        <x:v>69</x:v>
      </x:c>
      <x:c r="G27" s="118" t="s">
        <x:v>139</x:v>
      </x:c>
      <x:c r="H27" s="113">
        <x:f>38770*2*12</x:f>
        <x:v>930480</x:v>
      </x:c>
      <x:c r="I27" s="108">
        <x:f t="shared" si="1"/>
        <x:v>931000</x:v>
      </x:c>
    </x:row>
    <x:row r="28" spans="2:9" s="91" customFormat="1" ht="16" customHeight="1">
      <x:c r="B28" s="204"/>
      <x:c r="C28" s="103" t="s">
        <x:v>5</x:v>
      </x:c>
      <x:c r="D28" s="104" t="s">
        <x:v>68</x:v>
      </x:c>
      <x:c r="E28" s="104" t="s">
        <x:v>27</x:v>
      </x:c>
      <x:c r="F28" s="104" t="s">
        <x:v>44</x:v>
      </x:c>
      <x:c r="G28" s="117" t="s">
        <x:v>1</x:v>
      </x:c>
      <x:c r="H28" s="113">
        <x:f>2166500+2193300</x:f>
        <x:v>4359800</x:v>
      </x:c>
      <x:c r="I28" s="108">
        <x:f t="shared" si="1"/>
        <x:v>4360000</x:v>
      </x:c>
    </x:row>
    <x:row r="29" spans="2:9" s="91" customFormat="1" ht="16" customHeight="1">
      <x:c r="B29" s="204"/>
      <x:c r="C29" s="103" t="s">
        <x:v>5</x:v>
      </x:c>
      <x:c r="D29" s="104" t="s">
        <x:v>68</x:v>
      </x:c>
      <x:c r="E29" s="104" t="s">
        <x:v>27</x:v>
      </x:c>
      <x:c r="F29" s="104" t="s">
        <x:v>64</x:v>
      </x:c>
      <x:c r="G29" s="119" t="s">
        <x:v>142</x:v>
      </x:c>
      <x:c r="H29" s="113">
        <x:f>50000*2*12</x:f>
        <x:v>1200000</x:v>
      </x:c>
      <x:c r="I29" s="108">
        <x:f t="shared" si="1"/>
        <x:v>1200000</x:v>
      </x:c>
    </x:row>
    <x:row r="30" spans="2:9" s="91" customFormat="1" ht="16" customHeight="1">
      <x:c r="B30" s="205"/>
      <x:c r="C30" s="103" t="s">
        <x:v>5</x:v>
      </x:c>
      <x:c r="D30" s="104" t="s">
        <x:v>68</x:v>
      </x:c>
      <x:c r="E30" s="104" t="s">
        <x:v>27</x:v>
      </x:c>
      <x:c r="F30" s="104" t="s">
        <x:v>65</x:v>
      </x:c>
      <x:c r="G30" s="119" t="s">
        <x:v>141</x:v>
      </x:c>
      <x:c r="H30" s="113">
        <x:f>15000*2*30</x:f>
        <x:v>900000</x:v>
      </x:c>
      <x:c r="I30" s="108">
        <x:f t="shared" si="1"/>
        <x:v>900000</x:v>
      </x:c>
    </x:row>
    <x:row r="31" spans="2:11" s="91" customFormat="1" ht="16" customHeight="1">
      <x:c r="B31" s="185" t="s">
        <x:v>61</x:v>
      </x:c>
      <x:c r="C31" s="188"/>
      <x:c r="D31" s="188"/>
      <x:c r="E31" s="188"/>
      <x:c r="F31" s="188"/>
      <x:c r="G31" s="187"/>
      <x:c r="H31" s="111">
        <x:f>SUM(H21:H30)</x:f>
        <x:v>60287650</x:v>
      </x:c>
      <x:c r="I31" s="112">
        <x:f>SUM(I21:I30)</x:f>
        <x:v>60289000</x:v>
      </x:c>
      <x:c r="J31" s="120"/>
      <x:c r="K31" s="120"/>
    </x:row>
    <x:row r="32" spans="2:10" s="91" customFormat="1" ht="16" customHeight="1">
      <x:c r="B32" s="211" t="s">
        <x:v>125</x:v>
      </x:c>
      <x:c r="C32" s="175" t="s">
        <x:v>5</x:v>
      </x:c>
      <x:c r="D32" s="104" t="s">
        <x:v>87</x:v>
      </x:c>
      <x:c r="E32" s="104" t="s">
        <x:v>59</x:v>
      </x:c>
      <x:c r="F32" s="104" t="s">
        <x:v>95</x:v>
      </x:c>
      <x:c r="G32" s="106" t="s">
        <x:v>123</x:v>
      </x:c>
      <x:c r="H32" s="121">
        <x:f>SUM(세입!L8)</x:f>
        <x:v>9050800</x:v>
      </x:c>
      <x:c r="I32" s="114">
        <x:f>ROUNDUP(H32,-3)</x:f>
        <x:v>9051000</x:v>
      </x:c>
      <x:c r="J32" s="120"/>
    </x:row>
    <x:row r="33" spans="2:10" s="91" customFormat="1" ht="16" customHeight="1">
      <x:c r="B33" s="212"/>
      <x:c r="C33" s="175" t="s">
        <x:v>5</x:v>
      </x:c>
      <x:c r="D33" s="163" t="s">
        <x:v>81</x:v>
      </x:c>
      <x:c r="E33" s="163" t="s">
        <x:v>58</x:v>
      </x:c>
      <x:c r="F33" s="163" t="s">
        <x:v>120</x:v>
      </x:c>
      <x:c r="G33" s="109"/>
      <x:c r="H33" s="121">
        <x:f>SUM(세입!L9)</x:f>
        <x:v>972400</x:v>
      </x:c>
      <x:c r="I33" s="114">
        <x:f t="shared" ref="I33:I34" si="2">ROUNDUP(H33,-3)</x:f>
        <x:v>973000</x:v>
      </x:c>
      <x:c r="J33" s="120"/>
    </x:row>
    <x:row r="34" spans="2:10" s="91" customFormat="1" ht="16" customHeight="1">
      <x:c r="B34" s="214"/>
      <x:c r="C34" s="175" t="s">
        <x:v>5</x:v>
      </x:c>
      <x:c r="D34" s="163" t="s">
        <x:v>72</x:v>
      </x:c>
      <x:c r="E34" s="163" t="s">
        <x:v>27</x:v>
      </x:c>
      <x:c r="F34" s="163" t="s">
        <x:v>67</x:v>
      </x:c>
      <x:c r="G34" s="109"/>
      <x:c r="H34" s="121">
        <x:f>SUM(세입!L10)</x:f>
        <x:v>2431000</x:v>
      </x:c>
      <x:c r="I34" s="114">
        <x:f t="shared" si="2"/>
        <x:v>2431000</x:v>
      </x:c>
      <x:c r="J34" s="120"/>
    </x:row>
    <x:row r="35" spans="2:10" s="95" customFormat="1" ht="16" customHeight="1">
      <x:c r="B35" s="185" t="s">
        <x:v>61</x:v>
      </x:c>
      <x:c r="C35" s="188"/>
      <x:c r="D35" s="188"/>
      <x:c r="E35" s="188"/>
      <x:c r="F35" s="188"/>
      <x:c r="G35" s="187"/>
      <x:c r="H35" s="111">
        <x:f>SUM(H32:H34)</x:f>
        <x:v>12454200</x:v>
      </x:c>
      <x:c r="I35" s="112">
        <x:f>SUM(I32:I34)-1000</x:f>
        <x:v>12454000</x:v>
      </x:c>
      <x:c r="J35" s="122"/>
    </x:row>
    <x:row r="36" spans="2:9" s="91" customFormat="1" ht="16" customHeight="1">
      <x:c r="B36" s="211" t="s">
        <x:v>125</x:v>
      </x:c>
      <x:c r="C36" s="123" t="s">
        <x:v>5</x:v>
      </x:c>
      <x:c r="D36" s="124" t="s">
        <x:v>38</x:v>
      </x:c>
      <x:c r="E36" s="124" t="s">
        <x:v>62</x:v>
      </x:c>
      <x:c r="F36" s="124" t="s">
        <x:v>108</x:v>
      </x:c>
      <x:c r="G36" s="106" t="s">
        <x:v>104</x:v>
      </x:c>
      <x:c r="H36" s="116">
        <x:f>세입!L16</x:f>
        <x:v>17586400</x:v>
      </x:c>
      <x:c r="I36" s="108">
        <x:f>ROUNDUP(H36,-3)-1000</x:f>
        <x:v>17586000</x:v>
      </x:c>
    </x:row>
    <x:row r="37" spans="2:11" s="91" customFormat="1" ht="16" customHeight="1">
      <x:c r="B37" s="212"/>
      <x:c r="C37" s="123" t="s">
        <x:v>5</x:v>
      </x:c>
      <x:c r="D37" s="124" t="s">
        <x:v>80</x:v>
      </x:c>
      <x:c r="E37" s="181"/>
      <x:c r="F37" s="124" t="s">
        <x:v>88</x:v>
      </x:c>
      <x:c r="G37" s="106" t="s">
        <x:v>106</x:v>
      </x:c>
      <x:c r="H37" s="116">
        <x:f>세입!L17</x:f>
        <x:v>1352800</x:v>
      </x:c>
      <x:c r="I37" s="108">
        <x:f>ROUNDUP(H37,-3)</x:f>
        <x:v>1353000</x:v>
      </x:c>
      <x:c r="K37" s="94"/>
    </x:row>
    <x:row r="38" spans="2:10" s="95" customFormat="1" ht="16" customHeight="1">
      <x:c r="B38" s="207" t="s">
        <x:v>61</x:v>
      </x:c>
      <x:c r="C38" s="186"/>
      <x:c r="D38" s="186"/>
      <x:c r="E38" s="186"/>
      <x:c r="F38" s="186"/>
      <x:c r="G38" s="187"/>
      <x:c r="H38" s="111">
        <x:f>SUM(H36:H37)</x:f>
        <x:v>18939200</x:v>
      </x:c>
      <x:c r="I38" s="112">
        <x:f>SUM(I36:I37)</x:f>
        <x:v>18939000</x:v>
      </x:c>
      <x:c r="J38" s="122"/>
    </x:row>
    <x:row r="39" spans="2:10" s="95" customFormat="1" ht="16" customHeight="1">
      <x:c r="B39" s="125"/>
      <x:c r="C39" s="123"/>
      <x:c r="D39" s="124"/>
      <x:c r="E39" s="124"/>
      <x:c r="F39" s="124"/>
      <x:c r="G39" s="106"/>
      <x:c r="H39" s="107"/>
      <x:c r="I39" s="108"/>
      <x:c r="J39" s="122"/>
    </x:row>
    <x:row r="40" spans="2:10" s="95" customFormat="1" ht="16" customHeight="1">
      <x:c r="B40" s="207" t="s">
        <x:v>61</x:v>
      </x:c>
      <x:c r="C40" s="186"/>
      <x:c r="D40" s="186"/>
      <x:c r="E40" s="186"/>
      <x:c r="F40" s="186"/>
      <x:c r="G40" s="187"/>
      <x:c r="H40" s="111"/>
      <x:c r="I40" s="112"/>
      <x:c r="J40" s="122"/>
    </x:row>
    <x:row r="41" spans="2:11" ht="16" customHeight="1">
      <x:c r="B41" s="189" t="s">
        <x:v>113</x:v>
      </x:c>
      <x:c r="C41" s="190"/>
      <x:c r="D41" s="191"/>
      <x:c r="E41" s="192"/>
      <x:c r="F41" s="191"/>
      <x:c r="G41" s="193"/>
      <x:c r="H41" s="126">
        <x:f>SUM(H4++H5+H8+H11+H12+H13+H14+H15+H16+H17+H19+H22+H23+H24+H25+H26+H27+H28+H29+H30+H35)</x:f>
        <x:v>354811450</x:v>
      </x:c>
      <x:c r="I41" s="127">
        <x:f>SUM(I4+I5+I8+I11+I12+I13+I14+I15+I16+I17+I19+I22+I23+I24+I25+I26+I27+I28+I29+I30+I35)</x:f>
        <x:v>354813000</x:v>
      </x:c>
      <x:c r="J41" s="91" t="s">
        <x:v>20</x:v>
      </x:c>
      <x:c r="K41" s="94">
        <x:f>SUM(I7+I32)</x:f>
        <x:v>282969000</x:v>
      </x:c>
    </x:row>
    <x:row r="42" spans="2:11" ht="16" customHeight="1">
      <x:c r="B42" s="194" t="s">
        <x:v>91</x:v>
      </x:c>
      <x:c r="C42" s="195"/>
      <x:c r="D42" s="196"/>
      <x:c r="E42" s="197"/>
      <x:c r="F42" s="196"/>
      <x:c r="G42" s="198"/>
      <x:c r="H42" s="128">
        <x:f>SUM(H9+H20+H6+H38)</x:f>
        <x:v>47887200</x:v>
      </x:c>
      <x:c r="I42" s="129">
        <x:f>SUM(I6+I9+I20+I38)</x:f>
        <x:v>47887000</x:v>
      </x:c>
      <x:c r="J42" s="91" t="s">
        <x:v>17</x:v>
      </x:c>
      <x:c r="K42" s="94">
        <x:f>SUM(I18+I33)</x:f>
        <x:v>38073000</x:v>
      </x:c>
    </x:row>
    <x:row r="43" spans="2:11" ht="16" customHeight="1">
      <x:c r="B43" s="199" t="s">
        <x:v>29</x:v>
      </x:c>
      <x:c r="C43" s="200"/>
      <x:c r="D43" s="188"/>
      <x:c r="E43" s="201"/>
      <x:c r="F43" s="188"/>
      <x:c r="G43" s="202"/>
      <x:c r="H43" s="130">
        <x:f>SUM(H41:H42)</x:f>
        <x:v>402698650</x:v>
      </x:c>
      <x:c r="I43" s="131">
        <x:f>SUM(I41:I42)+1000</x:f>
        <x:v>402701000</x:v>
      </x:c>
      <x:c r="J43" s="288" t="s">
        <x:v>16</x:v>
      </x:c>
      <x:c r="K43" s="288">
        <x:f>SUM(I31+I34)</x:f>
        <x:v>62720000</x:v>
      </x:c>
    </x:row>
    <x:row r="44" spans="11:11" customHeight="1">
      <x:c r="K44" s="94">
        <x:f>SUM(K41:K43)</x:f>
        <x:v>383762000</x:v>
      </x:c>
    </x:row>
    <x:row r="45" spans="6:7" customHeight="1">
      <x:c r="F45" s="94"/>
      <x:c r="G45" s="132"/>
    </x:row>
    <x:row r="46" spans="6:7" customHeight="1">
      <x:c r="F46" s="94"/>
      <x:c r="G46" s="132"/>
    </x:row>
    <x:row r="47" spans="6:6" customHeight="1">
      <x:c r="F47" s="94"/>
    </x:row>
    <x:row r="48" spans="6:6" customHeight="1">
      <x:c r="F48" s="94"/>
    </x:row>
  </x:sheetData>
  <x:mergeCells count="17">
    <x:mergeCell ref="B18:G18"/>
    <x:mergeCell ref="B31:G31"/>
    <x:mergeCell ref="B41:G41"/>
    <x:mergeCell ref="B42:G42"/>
    <x:mergeCell ref="B43:G43"/>
    <x:mergeCell ref="B7:G7"/>
    <x:mergeCell ref="B19:B30"/>
    <x:mergeCell ref="B1:I1"/>
    <x:mergeCell ref="B38:G38"/>
    <x:mergeCell ref="B35:G35"/>
    <x:mergeCell ref="B40:G40"/>
    <x:mergeCell ref="C10:G10"/>
    <x:mergeCell ref="B8:B17"/>
    <x:mergeCell ref="B4:B6"/>
    <x:mergeCell ref="B32:B34"/>
    <x:mergeCell ref="B36:B37"/>
    <x:mergeCell ref="C21:G21"/>
  </x:mergeCells>
  <x:pageMargins left="0.27652779221534729" right="0.41680556535720825" top="0.015694444999098778" bottom="0.15027777850627899" header="0.34125000238418579" footer="0.31111112236976624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K13"/>
  <x:sheetViews>
    <x:sheetView tabSelected="1" topLeftCell="A1" zoomScaleNormal="100" zoomScaleSheetLayoutView="75" workbookViewId="0">
      <x:selection activeCell="K16" activeCellId="0" sqref="K16:K16"/>
    </x:sheetView>
  </x:sheetViews>
  <x:sheetFormatPr defaultColWidth="8.88671875" defaultRowHeight="23.25" customHeight="1"/>
  <x:cols>
    <x:col min="1" max="1" width="5.12109375" style="1" bestFit="1" customWidth="1"/>
    <x:col min="2" max="2" width="11.3046875" style="1" customWidth="1"/>
    <x:col min="3" max="3" width="14.51171875" style="1" bestFit="1" customWidth="1"/>
    <x:col min="4" max="4" width="11.109375" style="1" customWidth="1"/>
    <x:col min="5" max="5" width="19.4609375" style="1" bestFit="1" customWidth="1"/>
    <x:col min="6" max="6" width="11.5859375" style="1" bestFit="1" customWidth="1"/>
    <x:col min="7" max="7" width="8.5546875" style="1" customWidth="1"/>
    <x:col min="8" max="8" width="12" style="1" customWidth="1"/>
    <x:col min="9" max="9" width="9.5625" style="1" bestFit="1" customWidth="1"/>
    <x:col min="10" max="10" width="10.890625" style="1" customWidth="1"/>
    <x:col min="11" max="11" width="10.0703125" style="1" bestFit="1" customWidth="1"/>
    <x:col min="12" max="16384" width="8.88671875" style="5"/>
  </x:cols>
  <x:sheetData>
    <x:row r="1" spans="1:11" ht="42" customHeight="1">
      <x:c r="A1" s="277" t="s">
        <x:v>24</x:v>
      </x:c>
      <x:c r="B1" s="277"/>
      <x:c r="C1" s="277"/>
      <x:c r="D1" s="277"/>
      <x:c r="E1" s="277"/>
      <x:c r="F1" s="277"/>
      <x:c r="G1" s="277"/>
      <x:c r="H1" s="277"/>
      <x:c r="I1" s="277"/>
      <x:c r="J1" s="277"/>
      <x:c r="K1" s="277"/>
    </x:row>
    <x:row r="2" spans="1:11" s="133" customFormat="1" customHeight="1">
      <x:c r="A2" s="134"/>
      <x:c r="B2" s="134"/>
      <x:c r="C2" s="134"/>
      <x:c r="D2" s="134"/>
      <x:c r="E2" s="134"/>
      <x:c r="F2" s="134"/>
      <x:c r="H2" s="278"/>
      <x:c r="I2" s="279"/>
      <x:c r="J2" s="278" t="s">
        <x:v>103</x:v>
      </x:c>
      <x:c r="K2" s="279"/>
    </x:row>
    <x:row r="3" spans="1:11" customHeight="1">
      <x:c r="A3" s="267" t="s">
        <x:v>129</x:v>
      </x:c>
      <x:c r="B3" s="272" t="s">
        <x:v>32</x:v>
      </x:c>
      <x:c r="C3" s="272" t="s">
        <x:v>48</x:v>
      </x:c>
      <x:c r="D3" s="272" t="s">
        <x:v>51</x:v>
      </x:c>
      <x:c r="E3" s="272" t="s">
        <x:v>6</x:v>
      </x:c>
      <x:c r="F3" s="281" t="s">
        <x:v>25</x:v>
      </x:c>
      <x:c r="G3" s="282"/>
      <x:c r="H3" s="281" t="s">
        <x:v>0</x:v>
      </x:c>
      <x:c r="I3" s="283"/>
      <x:c r="J3" s="282"/>
      <x:c r="K3" s="275" t="s">
        <x:v>39</x:v>
      </x:c>
    </x:row>
    <x:row r="4" spans="1:11" customHeight="1">
      <x:c r="A4" s="268"/>
      <x:c r="B4" s="273"/>
      <x:c r="C4" s="273"/>
      <x:c r="D4" s="273"/>
      <x:c r="E4" s="274"/>
      <x:c r="F4" s="135" t="s">
        <x:v>10</x:v>
      </x:c>
      <x:c r="G4" s="135" t="s">
        <x:v>132</x:v>
      </x:c>
      <x:c r="H4" s="135" t="s">
        <x:v>10</x:v>
      </x:c>
      <x:c r="I4" s="135" t="s">
        <x:v>132</x:v>
      </x:c>
      <x:c r="J4" s="135" t="s">
        <x:v>35</x:v>
      </x:c>
      <x:c r="K4" s="276"/>
    </x:row>
    <x:row r="5" spans="1:11" customHeight="1">
      <x:c r="A5" s="280" t="s">
        <x:v>125</x:v>
      </x:c>
      <x:c r="B5" s="136" t="s">
        <x:v>96</x:v>
      </x:c>
      <x:c r="C5" s="137" t="s">
        <x:v>73</x:v>
      </x:c>
      <x:c r="D5" s="136" t="s">
        <x:v>58</x:v>
      </x:c>
      <x:c r="E5" s="138" t="s">
        <x:v>122</x:v>
      </x:c>
      <x:c r="F5" s="141" t="s">
        <x:v>90</x:v>
      </x:c>
      <x:c r="G5" s="140">
        <x:v>880000</x:v>
      </x:c>
      <x:c r="H5" s="141" t="s">
        <x:v>90</x:v>
      </x:c>
      <x:c r="I5" s="140">
        <x:v>880000</x:v>
      </x:c>
      <x:c r="J5" s="142">
        <x:f t="shared" ref="J5:J11" si="0">I5-G5</x:f>
        <x:v>0</x:v>
      </x:c>
      <x:c r="K5" s="143"/>
    </x:row>
    <x:row r="6" spans="1:11" customHeight="1">
      <x:c r="A6" s="280"/>
      <x:c r="B6" s="136" t="s">
        <x:v>96</x:v>
      </x:c>
      <x:c r="C6" s="137" t="s">
        <x:v>73</x:v>
      </x:c>
      <x:c r="D6" s="136" t="s">
        <x:v>58</x:v>
      </x:c>
      <x:c r="E6" s="144" t="s">
        <x:v>28</x:v>
      </x:c>
      <x:c r="F6" s="145" t="s">
        <x:v>119</x:v>
      </x:c>
      <x:c r="G6" s="140">
        <x:f>120000*10</x:f>
        <x:v>1200000</x:v>
      </x:c>
      <x:c r="H6" s="145" t="s">
        <x:v>119</x:v>
      </x:c>
      <x:c r="I6" s="140">
        <x:f>120000*10</x:f>
        <x:v>1200000</x:v>
      </x:c>
      <x:c r="J6" s="142">
        <x:f t="shared" si="0"/>
        <x:v>0</x:v>
      </x:c>
      <x:c r="K6" s="143"/>
    </x:row>
    <x:row r="7" spans="1:11" s="5" customFormat="1" customHeight="1">
      <x:c r="A7" s="280"/>
      <x:c r="B7" s="136" t="s">
        <x:v>96</x:v>
      </x:c>
      <x:c r="C7" s="137" t="s">
        <x:v>73</x:v>
      </x:c>
      <x:c r="D7" s="136" t="s">
        <x:v>58</x:v>
      </x:c>
      <x:c r="E7" s="144" t="s">
        <x:v>66</x:v>
      </x:c>
      <x:c r="F7" s="145" t="s">
        <x:v>111</x:v>
      </x:c>
      <x:c r="G7" s="146">
        <x:f>132000*10</x:f>
        <x:v>1320000</x:v>
      </x:c>
      <x:c r="H7" s="145" t="s">
        <x:v>119</x:v>
      </x:c>
      <x:c r="I7" s="146">
        <x:f>120000*10</x:f>
        <x:v>1200000</x:v>
      </x:c>
      <x:c r="J7" s="142">
        <x:f t="shared" si="0"/>
        <x:v>-120000</x:v>
      </x:c>
      <x:c r="K7" s="143"/>
    </x:row>
    <x:row r="8" spans="1:11" s="5" customFormat="1" customHeight="1">
      <x:c r="A8" s="280"/>
      <x:c r="B8" s="136" t="s">
        <x:v>96</x:v>
      </x:c>
      <x:c r="C8" s="137" t="s">
        <x:v>73</x:v>
      </x:c>
      <x:c r="D8" s="136" t="s">
        <x:v>58</x:v>
      </x:c>
      <x:c r="E8" s="144" t="s">
        <x:v>121</x:v>
      </x:c>
      <x:c r="F8" s="145" t="s">
        <x:v>105</x:v>
      </x:c>
      <x:c r="G8" s="146">
        <x:f>185000*10</x:f>
        <x:v>1850000</x:v>
      </x:c>
      <x:c r="H8" s="145" t="s">
        <x:v>105</x:v>
      </x:c>
      <x:c r="I8" s="146">
        <x:f>185000*10</x:f>
        <x:v>1850000</x:v>
      </x:c>
      <x:c r="J8" s="142">
        <x:f t="shared" si="0"/>
        <x:v>0</x:v>
      </x:c>
      <x:c r="K8" s="143"/>
    </x:row>
    <x:row r="9" spans="1:11" s="5" customFormat="1" customHeight="1">
      <x:c r="A9" s="280"/>
      <x:c r="B9" s="136" t="s">
        <x:v>96</x:v>
      </x:c>
      <x:c r="C9" s="137" t="s">
        <x:v>73</x:v>
      </x:c>
      <x:c r="D9" s="136" t="s">
        <x:v>58</x:v>
      </x:c>
      <x:c r="E9" s="144" t="s">
        <x:v>124</x:v>
      </x:c>
      <x:c r="F9" s="145" t="s">
        <x:v>110</x:v>
      </x:c>
      <x:c r="G9" s="146">
        <x:f>220000*10</x:f>
        <x:v>2200000</x:v>
      </x:c>
      <x:c r="H9" s="145" t="s">
        <x:v>110</x:v>
      </x:c>
      <x:c r="I9" s="146">
        <x:f>220000*10</x:f>
        <x:v>2200000</x:v>
      </x:c>
      <x:c r="J9" s="142">
        <x:f t="shared" si="0"/>
        <x:v>0</x:v>
      </x:c>
      <x:c r="K9" s="143"/>
    </x:row>
    <x:row r="10" spans="1:11" customHeight="1">
      <x:c r="A10" s="280"/>
      <x:c r="B10" s="136" t="s">
        <x:v>96</x:v>
      </x:c>
      <x:c r="C10" s="137" t="s">
        <x:v>73</x:v>
      </x:c>
      <x:c r="D10" s="136" t="s">
        <x:v>58</x:v>
      </x:c>
      <x:c r="E10" s="144" t="s">
        <x:v>74</x:v>
      </x:c>
      <x:c r="F10" s="139" t="s">
        <x:v>107</x:v>
      </x:c>
      <x:c r="G10" s="140">
        <x:f>150000*2</x:f>
        <x:v>300000</x:v>
      </x:c>
      <x:c r="H10" s="139" t="s">
        <x:v>26</x:v>
      </x:c>
      <x:c r="I10" s="140">
        <x:f>210000*2</x:f>
        <x:v>420000</x:v>
      </x:c>
      <x:c r="J10" s="142">
        <x:f t="shared" si="0"/>
        <x:v>120000</x:v>
      </x:c>
      <x:c r="K10" s="143"/>
    </x:row>
    <x:row r="11" spans="1:11" customHeight="1">
      <x:c r="A11" s="280"/>
      <x:c r="B11" s="136" t="s">
        <x:v>96</x:v>
      </x:c>
      <x:c r="C11" s="147" t="s">
        <x:v>73</x:v>
      </x:c>
      <x:c r="D11" s="136" t="s">
        <x:v>58</x:v>
      </x:c>
      <x:c r="E11" s="144" t="s">
        <x:v>47</x:v>
      </x:c>
      <x:c r="F11" s="139" t="s">
        <x:v>116</x:v>
      </x:c>
      <x:c r="G11" s="140">
        <x:f>200000*2</x:f>
        <x:v>400000</x:v>
      </x:c>
      <x:c r="H11" s="139" t="s">
        <x:v>116</x:v>
      </x:c>
      <x:c r="I11" s="140">
        <x:f>200000*2</x:f>
        <x:v>400000</x:v>
      </x:c>
      <x:c r="J11" s="142">
        <x:f t="shared" si="0"/>
        <x:v>0</x:v>
      </x:c>
      <x:c r="K11" s="143"/>
    </x:row>
    <x:row r="12" spans="1:11" customHeight="1">
      <x:c r="A12" s="269" t="s">
        <x:v>31</x:v>
      </x:c>
      <x:c r="B12" s="270"/>
      <x:c r="C12" s="270"/>
      <x:c r="D12" s="270"/>
      <x:c r="E12" s="271"/>
      <x:c r="F12" s="148"/>
      <x:c r="G12" s="149">
        <x:f>SUM(G5:G11)</x:f>
        <x:v>8150000</x:v>
      </x:c>
      <x:c r="H12" s="148"/>
      <x:c r="I12" s="150">
        <x:f>SUM(I5:I11)</x:f>
        <x:v>8150000</x:v>
      </x:c>
      <x:c r="J12" s="151">
        <x:f>SUM(J5:J11)</x:f>
        <x:v>0</x:v>
      </x:c>
      <x:c r="K12" s="152"/>
    </x:row>
    <x:row r="13" spans="8:9" customHeight="1">
      <x:c r="H13" s="153"/>
      <x:c r="I13" s="153"/>
    </x:row>
  </x:sheetData>
  <x:mergeCells count="13">
    <x:mergeCell ref="A3:A4"/>
    <x:mergeCell ref="A12:E12"/>
    <x:mergeCell ref="B3:B4"/>
    <x:mergeCell ref="C3:C4"/>
    <x:mergeCell ref="D3:D4"/>
    <x:mergeCell ref="E3:E4"/>
    <x:mergeCell ref="K3:K4"/>
    <x:mergeCell ref="A1:K1"/>
    <x:mergeCell ref="H2:I2"/>
    <x:mergeCell ref="A5:A11"/>
    <x:mergeCell ref="J2:K2"/>
    <x:mergeCell ref="F3:G3"/>
    <x:mergeCell ref="H3:J3"/>
  </x:mergeCells>
  <x:pageMargins left="0.30736112594604492" right="0.27736112475395203" top="0.98430556058883667" bottom="0.98430556058883667" header="0.51138889789581299" footer="0.51138889789581299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세입</vt:lpstr>
      <vt:lpstr>세출</vt:lpstr>
      <vt:lpstr>공통운영비</vt:lpstr>
    </vt:vector>
  </ep:TitlesOfParts>
  <ep:TotalTime>3274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김</cp:lastModifiedBy>
  <cp:revision>240</cp:revision>
  <cp:lastPrinted>2021-03-23T01:32:33.940</cp:lastPrinted>
  <dcterms:created xsi:type="dcterms:W3CDTF">2018-12-10T06:14:46.217</dcterms:created>
  <dcterms:modified xsi:type="dcterms:W3CDTF">2022-01-03T04:20:51.746</dcterms:modified>
  <cp:version>1000.0100.01</cp:version>
</cp:coreProperties>
</file>